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defaultThemeVersion="164011"/>
  <mc:AlternateContent xmlns:mc="http://schemas.openxmlformats.org/markup-compatibility/2006">
    <mc:Choice Requires="x15">
      <x15ac:absPath xmlns:x15ac="http://schemas.microsoft.com/office/spreadsheetml/2010/11/ac" url="H:\"/>
    </mc:Choice>
  </mc:AlternateContent>
  <bookViews>
    <workbookView xWindow="0" yWindow="0" windowWidth="21600" windowHeight="8730" tabRatio="888" activeTab="9"/>
  </bookViews>
  <sheets>
    <sheet name="Instructions+Tips" sheetId="10" r:id="rId1"/>
    <sheet name="1-FTE Entry" sheetId="2" r:id="rId2"/>
    <sheet name="2-Expenditures" sheetId="7" r:id="rId3"/>
    <sheet name="3-Fund Source (Formulaic)" sheetId="14" r:id="rId4"/>
    <sheet name="3-Fund Source (Manual)" sheetId="9" r:id="rId5"/>
    <sheet name="Additional Line Item Detail" sheetId="26" r:id="rId6"/>
    <sheet name="Calculations" sheetId="8" r:id="rId7"/>
    <sheet name="Fee Revenue" sheetId="12" r:id="rId8"/>
    <sheet name="FTE Costs (Ref. Only)" sheetId="15" r:id="rId9"/>
    <sheet name="Salary and Cost Data" sheetId="1" r:id="rId10"/>
    <sheet name="3 - Funding Source (Alt.1)" sheetId="13" state="hidden" r:id="rId11"/>
  </sheets>
  <definedNames>
    <definedName name="_xlnm._FilterDatabase" localSheetId="3" hidden="1">'3-Fund Source (Formulaic)'!$W$16:$W$16</definedName>
    <definedName name="_xlnm.Print_Area" localSheetId="1">'1-FTE Entry'!$B$2:$AJ$38,'1-FTE Entry'!$B$41:$AJ$54</definedName>
    <definedName name="_xlnm.Print_Area" localSheetId="2">'2-Expenditures'!$B$2:$I$10,'2-Expenditures'!$B$13:$J$69,'2-Expenditures'!$B$72:$J$128,'2-Expenditures'!$B$131:$J$187,'2-Expenditures'!$B$190:$J$246,'2-Expenditures'!$B$249:$J$305</definedName>
    <definedName name="_xlnm.Print_Area" localSheetId="10">'3 - Funding Source (Alt.1)'!$B$1:$J$10,'3 - Funding Source (Alt.1)'!$B$13:$J$46,'3 - Funding Source (Alt.1)'!$B$49:$J$82,'3 - Funding Source (Alt.1)'!$B$85:$J$118,'3 - Funding Source (Alt.1)'!$B$121:$J$154,'3 - Funding Source (Alt.1)'!$B$157:$J$190</definedName>
    <definedName name="_xlnm.Print_Area" localSheetId="3">'3-Fund Source (Formulaic)'!$B$1:$M$10,'3-Fund Source (Formulaic)'!$B$13:$M$69,'3-Fund Source (Formulaic)'!$B$72:$M$128,'3-Fund Source (Formulaic)'!$B$131:$M$187,'3-Fund Source (Formulaic)'!$B$190:$M$246,'3-Fund Source (Formulaic)'!$B$249:$M$305</definedName>
    <definedName name="_xlnm.Print_Area" localSheetId="4">'3-Fund Source (Manual)'!$B$1:$M$10,'3-Fund Source (Manual)'!$B$13:$M$69,'3-Fund Source (Manual)'!$B$72:$M$128,'3-Fund Source (Manual)'!$B$131:$M$187,'3-Fund Source (Manual)'!$B$190:$M$246,'3-Fund Source (Manual)'!$B$249:$M$305</definedName>
    <definedName name="_xlnm.Print_Area" localSheetId="5">'Additional Line Item Detail'!$A$1:$J$48</definedName>
    <definedName name="_xlnm.Print_Area" localSheetId="6">Calculations!$B$3:$I$5</definedName>
    <definedName name="_xlnm.Print_Area" localSheetId="7">'Fee Revenue'!$B$1:$J$55</definedName>
    <definedName name="_xlnm.Print_Area" localSheetId="8">'FTE Costs (Ref. Only)'!$B$25:$Q$44,'FTE Costs (Ref. Only)'!$C$5:$H$23</definedName>
    <definedName name="_xlnm.Print_Area" localSheetId="0">'Instructions+Tips'!$A$1:$R$185</definedName>
    <definedName name="_xlnm.Print_Titles" localSheetId="1">'1-FTE Entry'!$B:$C</definedName>
    <definedName name="_xlnm.Print_Titles" localSheetId="2">'2-Expenditures'!$1:$3</definedName>
    <definedName name="_xlnm.Print_Titles" localSheetId="7">'Fee Revenue'!$1:$1</definedName>
    <definedName name="_xlnm.Print_Titles" localSheetId="8">'FTE Costs (Ref. Only)'!$B:$C</definedName>
  </definedNames>
  <calcPr calcId="162913"/>
  <pivotCaches>
    <pivotCache cacheId="1"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26" l="1"/>
  <c r="E283" i="7" l="1"/>
  <c r="E282" i="7"/>
  <c r="E281" i="7"/>
  <c r="E280" i="7"/>
  <c r="E279" i="7"/>
  <c r="E278" i="7"/>
  <c r="E277" i="7"/>
  <c r="E276" i="7"/>
  <c r="E275" i="7"/>
  <c r="E274" i="7"/>
  <c r="E224" i="7"/>
  <c r="E223" i="7"/>
  <c r="E222" i="7"/>
  <c r="E221" i="7"/>
  <c r="E220" i="7"/>
  <c r="E219" i="7"/>
  <c r="E218" i="7"/>
  <c r="E217" i="7"/>
  <c r="E216" i="7"/>
  <c r="E215" i="7"/>
  <c r="E165" i="7"/>
  <c r="E164" i="7"/>
  <c r="E163" i="7"/>
  <c r="E162" i="7"/>
  <c r="E161" i="7"/>
  <c r="E160" i="7"/>
  <c r="E159" i="7"/>
  <c r="E158" i="7"/>
  <c r="E157" i="7"/>
  <c r="E156" i="7"/>
  <c r="E106" i="7"/>
  <c r="E105" i="7"/>
  <c r="E104" i="7"/>
  <c r="E103" i="7"/>
  <c r="E102" i="7"/>
  <c r="E101" i="7"/>
  <c r="E100" i="7"/>
  <c r="E99" i="7"/>
  <c r="E98" i="7"/>
  <c r="E97" i="7"/>
  <c r="E39" i="7"/>
  <c r="E40" i="7"/>
  <c r="E41" i="7"/>
  <c r="E42" i="7"/>
  <c r="E43" i="7"/>
  <c r="E44" i="7"/>
  <c r="E45" i="7"/>
  <c r="E46" i="7"/>
  <c r="E47" i="7"/>
  <c r="E38" i="7"/>
  <c r="M4" i="2"/>
  <c r="X11" i="2" s="1"/>
  <c r="W10" i="2" l="1"/>
  <c r="V24" i="2"/>
  <c r="X22" i="2"/>
  <c r="W19" i="2"/>
  <c r="V16" i="2"/>
  <c r="X14" i="2"/>
  <c r="W11" i="2"/>
  <c r="X10" i="2"/>
  <c r="W22" i="2"/>
  <c r="V19" i="2"/>
  <c r="X17" i="2"/>
  <c r="W14" i="2"/>
  <c r="V11" i="2"/>
  <c r="V22" i="2"/>
  <c r="X20" i="2"/>
  <c r="W17" i="2"/>
  <c r="V14" i="2"/>
  <c r="X12" i="2"/>
  <c r="X23" i="2"/>
  <c r="W20" i="2"/>
  <c r="V17" i="2"/>
  <c r="X15" i="2"/>
  <c r="W12" i="2"/>
  <c r="W23" i="2"/>
  <c r="V20" i="2"/>
  <c r="X18" i="2"/>
  <c r="W15" i="2"/>
  <c r="V12" i="2"/>
  <c r="V23" i="2"/>
  <c r="W18" i="2"/>
  <c r="V15" i="2"/>
  <c r="X24" i="2"/>
  <c r="W21" i="2"/>
  <c r="V18" i="2"/>
  <c r="X16" i="2"/>
  <c r="W13" i="2"/>
  <c r="X21" i="2"/>
  <c r="X13" i="2"/>
  <c r="V10" i="2"/>
  <c r="W24" i="2"/>
  <c r="V21" i="2"/>
  <c r="X19" i="2"/>
  <c r="W16" i="2"/>
  <c r="V13" i="2"/>
  <c r="A6" i="14" l="1"/>
  <c r="AA12" i="1" l="1"/>
  <c r="H49" i="26" l="1"/>
  <c r="G49" i="26"/>
  <c r="F49" i="26"/>
  <c r="E49" i="26"/>
  <c r="D49" i="26"/>
  <c r="H48" i="26"/>
  <c r="G48" i="26"/>
  <c r="F48" i="26"/>
  <c r="E48" i="26"/>
  <c r="D48" i="26"/>
  <c r="D25" i="26"/>
  <c r="H26" i="26"/>
  <c r="G26" i="26"/>
  <c r="F26" i="26"/>
  <c r="E26" i="26"/>
  <c r="D26" i="26"/>
  <c r="I46" i="26"/>
  <c r="I45" i="26"/>
  <c r="M45" i="26" s="1"/>
  <c r="I44" i="26"/>
  <c r="P44" i="26" s="1"/>
  <c r="I43" i="26"/>
  <c r="I42" i="26"/>
  <c r="P42" i="26" s="1"/>
  <c r="I41" i="26"/>
  <c r="M41" i="26" s="1"/>
  <c r="I40" i="26"/>
  <c r="P40" i="26" s="1"/>
  <c r="I39" i="26"/>
  <c r="M39" i="26" s="1"/>
  <c r="I38" i="26"/>
  <c r="P38" i="26" s="1"/>
  <c r="I37" i="26"/>
  <c r="M37" i="26" s="1"/>
  <c r="I36" i="26"/>
  <c r="P36" i="26" s="1"/>
  <c r="I35" i="26"/>
  <c r="M35" i="26" s="1"/>
  <c r="I34" i="26"/>
  <c r="P34" i="26" s="1"/>
  <c r="I33" i="26"/>
  <c r="M33" i="26" s="1"/>
  <c r="I32" i="26"/>
  <c r="P32" i="26" s="1"/>
  <c r="I10" i="26"/>
  <c r="I11" i="26"/>
  <c r="O11" i="26" s="1"/>
  <c r="I12" i="26"/>
  <c r="I13" i="26"/>
  <c r="O13" i="26" s="1"/>
  <c r="I14" i="26"/>
  <c r="I15" i="26"/>
  <c r="O15" i="26" s="1"/>
  <c r="I16" i="26"/>
  <c r="I17" i="26"/>
  <c r="O17" i="26" s="1"/>
  <c r="I18" i="26"/>
  <c r="I19" i="26"/>
  <c r="O19" i="26" s="1"/>
  <c r="I20" i="26"/>
  <c r="M20" i="26" s="1"/>
  <c r="I21" i="26"/>
  <c r="O21" i="26" s="1"/>
  <c r="I22" i="26"/>
  <c r="I23" i="26"/>
  <c r="O23" i="26" s="1"/>
  <c r="C2" i="26"/>
  <c r="A49" i="26"/>
  <c r="A48" i="26"/>
  <c r="A47" i="26"/>
  <c r="A31" i="26"/>
  <c r="A30" i="26"/>
  <c r="A29" i="26"/>
  <c r="C28" i="26"/>
  <c r="A28" i="26"/>
  <c r="A26" i="26"/>
  <c r="A25" i="26"/>
  <c r="A24" i="26"/>
  <c r="A8" i="26"/>
  <c r="A7" i="26"/>
  <c r="A6" i="26"/>
  <c r="C5" i="26"/>
  <c r="A5" i="26"/>
  <c r="A4" i="26"/>
  <c r="A3" i="26"/>
  <c r="B6" i="14"/>
  <c r="B231" i="7"/>
  <c r="B232" i="7" s="1"/>
  <c r="B233" i="7" s="1"/>
  <c r="B234" i="7" s="1"/>
  <c r="B235" i="7" s="1"/>
  <c r="B236" i="7" s="1"/>
  <c r="B237" i="7" s="1"/>
  <c r="B238" i="7" s="1"/>
  <c r="B239" i="7" s="1"/>
  <c r="B240" i="7" s="1"/>
  <c r="B241" i="7" s="1"/>
  <c r="B242" i="7" s="1"/>
  <c r="B243" i="7" s="1"/>
  <c r="B244" i="7" s="1"/>
  <c r="B245" i="7" s="1"/>
  <c r="B290" i="7"/>
  <c r="B291" i="7" s="1"/>
  <c r="B292" i="7" s="1"/>
  <c r="B293" i="7" s="1"/>
  <c r="B294" i="7" s="1"/>
  <c r="B295" i="7" s="1"/>
  <c r="B296" i="7" s="1"/>
  <c r="B297" i="7" s="1"/>
  <c r="B298" i="7" s="1"/>
  <c r="B299" i="7" s="1"/>
  <c r="B300" i="7" s="1"/>
  <c r="B301" i="7" s="1"/>
  <c r="B302" i="7" s="1"/>
  <c r="B303" i="7" s="1"/>
  <c r="B304" i="7" s="1"/>
  <c r="B272" i="7"/>
  <c r="B273" i="7" s="1"/>
  <c r="B274" i="7" s="1"/>
  <c r="B275" i="7" s="1"/>
  <c r="B276" i="7" s="1"/>
  <c r="B277" i="7" s="1"/>
  <c r="B278" i="7" s="1"/>
  <c r="B279" i="7" s="1"/>
  <c r="B280" i="7" s="1"/>
  <c r="B281" i="7" s="1"/>
  <c r="B282" i="7" s="1"/>
  <c r="B283" i="7" s="1"/>
  <c r="B284" i="7" s="1"/>
  <c r="B285" i="7" s="1"/>
  <c r="B213" i="7"/>
  <c r="B214" i="7" s="1"/>
  <c r="B215" i="7" s="1"/>
  <c r="B216" i="7" s="1"/>
  <c r="B217" i="7" s="1"/>
  <c r="B218" i="7" s="1"/>
  <c r="B219" i="7" s="1"/>
  <c r="B220" i="7" s="1"/>
  <c r="B221" i="7" s="1"/>
  <c r="B222" i="7" s="1"/>
  <c r="B223" i="7" s="1"/>
  <c r="B224" i="7" s="1"/>
  <c r="B225" i="7" s="1"/>
  <c r="B226" i="7" s="1"/>
  <c r="B172" i="7"/>
  <c r="B173" i="7" s="1"/>
  <c r="B174" i="7" s="1"/>
  <c r="B175" i="7" s="1"/>
  <c r="B176" i="7" s="1"/>
  <c r="B177" i="7" s="1"/>
  <c r="B178" i="7" s="1"/>
  <c r="B179" i="7" s="1"/>
  <c r="B180" i="7" s="1"/>
  <c r="B181" i="7" s="1"/>
  <c r="B182" i="7" s="1"/>
  <c r="B183" i="7" s="1"/>
  <c r="B184" i="7" s="1"/>
  <c r="B185" i="7" s="1"/>
  <c r="B186" i="7" s="1"/>
  <c r="B154" i="7"/>
  <c r="B155" i="7" s="1"/>
  <c r="B156" i="7" s="1"/>
  <c r="B157" i="7" s="1"/>
  <c r="B158" i="7" s="1"/>
  <c r="B159" i="7" s="1"/>
  <c r="B160" i="7" s="1"/>
  <c r="B161" i="7" s="1"/>
  <c r="B162" i="7" s="1"/>
  <c r="B163" i="7" s="1"/>
  <c r="B164" i="7" s="1"/>
  <c r="B165" i="7" s="1"/>
  <c r="B166" i="7" s="1"/>
  <c r="B167" i="7" s="1"/>
  <c r="B113" i="7"/>
  <c r="B114" i="7" s="1"/>
  <c r="B115" i="7" s="1"/>
  <c r="B116" i="7" s="1"/>
  <c r="B117" i="7" s="1"/>
  <c r="B118" i="7" s="1"/>
  <c r="B119" i="7" s="1"/>
  <c r="B120" i="7" s="1"/>
  <c r="B121" i="7" s="1"/>
  <c r="B122" i="7" s="1"/>
  <c r="B123" i="7" s="1"/>
  <c r="B124" i="7" s="1"/>
  <c r="B125" i="7" s="1"/>
  <c r="B126" i="7" s="1"/>
  <c r="B127" i="7" s="1"/>
  <c r="B95" i="7"/>
  <c r="B96" i="7" s="1"/>
  <c r="B97" i="7" s="1"/>
  <c r="B98" i="7" s="1"/>
  <c r="B99" i="7" s="1"/>
  <c r="B100" i="7" s="1"/>
  <c r="B101" i="7" s="1"/>
  <c r="B102" i="7" s="1"/>
  <c r="B103" i="7" s="1"/>
  <c r="B104" i="7" s="1"/>
  <c r="B105" i="7" s="1"/>
  <c r="B106" i="7" s="1"/>
  <c r="B107" i="7" s="1"/>
  <c r="B108" i="7" s="1"/>
  <c r="B54" i="7"/>
  <c r="B55" i="7" s="1"/>
  <c r="B56" i="7" s="1"/>
  <c r="B57" i="7" s="1"/>
  <c r="B58" i="7" s="1"/>
  <c r="B59" i="7" s="1"/>
  <c r="B60" i="7" s="1"/>
  <c r="B61" i="7" s="1"/>
  <c r="B62" i="7" s="1"/>
  <c r="B63" i="7" s="1"/>
  <c r="B64" i="7" s="1"/>
  <c r="B65" i="7" s="1"/>
  <c r="B66" i="7" s="1"/>
  <c r="B67" i="7" s="1"/>
  <c r="B68" i="7" s="1"/>
  <c r="B36" i="7"/>
  <c r="B37" i="7" s="1"/>
  <c r="B38" i="7" s="1"/>
  <c r="B39" i="7" s="1"/>
  <c r="B40" i="7" s="1"/>
  <c r="B41" i="7" s="1"/>
  <c r="B42" i="7" s="1"/>
  <c r="B43" i="7" s="1"/>
  <c r="B44" i="7" s="1"/>
  <c r="B45" i="7" s="1"/>
  <c r="B46" i="7" s="1"/>
  <c r="B47" i="7" s="1"/>
  <c r="B48" i="7" s="1"/>
  <c r="B49" i="7" s="1"/>
  <c r="L20" i="26" l="1"/>
  <c r="L44" i="26"/>
  <c r="N41" i="26"/>
  <c r="L16" i="26"/>
  <c r="O16" i="26"/>
  <c r="N21" i="26"/>
  <c r="L18" i="26"/>
  <c r="O41" i="26"/>
  <c r="N20" i="26"/>
  <c r="L40" i="26"/>
  <c r="L14" i="26"/>
  <c r="M32" i="26"/>
  <c r="O10" i="26"/>
  <c r="O37" i="26"/>
  <c r="L12" i="26"/>
  <c r="N19" i="26"/>
  <c r="P20" i="26"/>
  <c r="N39" i="26"/>
  <c r="O46" i="26"/>
  <c r="O12" i="26"/>
  <c r="O18" i="26"/>
  <c r="L22" i="26"/>
  <c r="M36" i="26"/>
  <c r="L42" i="26"/>
  <c r="L10" i="26"/>
  <c r="O14" i="26"/>
  <c r="M42" i="26"/>
  <c r="O20" i="26"/>
  <c r="P21" i="26"/>
  <c r="M22" i="26"/>
  <c r="N33" i="26"/>
  <c r="M34" i="26"/>
  <c r="O39" i="26"/>
  <c r="M40" i="26"/>
  <c r="N22" i="26"/>
  <c r="N23" i="26"/>
  <c r="O33" i="26"/>
  <c r="N45" i="26"/>
  <c r="L46" i="26"/>
  <c r="O22" i="26"/>
  <c r="P23" i="26"/>
  <c r="N37" i="26"/>
  <c r="M38" i="26"/>
  <c r="O45" i="26"/>
  <c r="M46" i="26"/>
  <c r="P22" i="26"/>
  <c r="M44" i="26"/>
  <c r="M10" i="26"/>
  <c r="P10" i="26" s="1"/>
  <c r="N11" i="26"/>
  <c r="M12" i="26"/>
  <c r="N13" i="26"/>
  <c r="M14" i="26"/>
  <c r="N15" i="26"/>
  <c r="M16" i="26"/>
  <c r="N17" i="26"/>
  <c r="M18" i="26"/>
  <c r="N35" i="26"/>
  <c r="N10" i="26"/>
  <c r="P11" i="26"/>
  <c r="N12" i="26"/>
  <c r="P13" i="26"/>
  <c r="N14" i="26"/>
  <c r="P15" i="26"/>
  <c r="N16" i="26"/>
  <c r="P17" i="26"/>
  <c r="N18" i="26"/>
  <c r="P19" i="26"/>
  <c r="O35" i="26"/>
  <c r="L11" i="26"/>
  <c r="P12" i="26"/>
  <c r="L13" i="26"/>
  <c r="P14" i="26"/>
  <c r="L15" i="26"/>
  <c r="P16" i="26"/>
  <c r="L17" i="26"/>
  <c r="P18" i="26"/>
  <c r="L19" i="26"/>
  <c r="L21" i="26"/>
  <c r="L23" i="26"/>
  <c r="M11" i="26"/>
  <c r="M13" i="26"/>
  <c r="M15" i="26"/>
  <c r="M17" i="26"/>
  <c r="M19" i="26"/>
  <c r="M21" i="26"/>
  <c r="M23" i="26"/>
  <c r="L32" i="26"/>
  <c r="P33" i="26"/>
  <c r="L34" i="26"/>
  <c r="P35" i="26"/>
  <c r="L36" i="26"/>
  <c r="P37" i="26"/>
  <c r="L38" i="26"/>
  <c r="P39" i="26"/>
  <c r="P41" i="26"/>
  <c r="P45" i="26"/>
  <c r="N32" i="26"/>
  <c r="N34" i="26"/>
  <c r="N36" i="26"/>
  <c r="N38" i="26"/>
  <c r="N40" i="26"/>
  <c r="N42" i="26"/>
  <c r="N44" i="26"/>
  <c r="N46" i="26"/>
  <c r="O32" i="26"/>
  <c r="O34" i="26"/>
  <c r="O36" i="26"/>
  <c r="O38" i="26"/>
  <c r="O40" i="26"/>
  <c r="O42" i="26"/>
  <c r="O44" i="26"/>
  <c r="L33" i="26"/>
  <c r="L35" i="26"/>
  <c r="L37" i="26"/>
  <c r="L39" i="26"/>
  <c r="L41" i="26"/>
  <c r="L45" i="26"/>
  <c r="P46" i="26" l="1"/>
  <c r="O17" i="14" l="1"/>
  <c r="R17" i="14"/>
  <c r="R83" i="2" l="1"/>
  <c r="R82" i="2"/>
  <c r="R81" i="2"/>
  <c r="R80" i="2"/>
  <c r="R79" i="2"/>
  <c r="R78" i="2"/>
  <c r="AK13" i="1"/>
  <c r="AK12" i="1"/>
  <c r="AK11" i="1"/>
  <c r="AK10" i="1"/>
  <c r="AK9" i="1"/>
  <c r="AK8" i="1"/>
  <c r="P72" i="2"/>
  <c r="Q72" i="2"/>
  <c r="R72" i="2"/>
  <c r="S72" i="2"/>
  <c r="T72" i="2"/>
  <c r="U72" i="2"/>
  <c r="P73" i="2"/>
  <c r="Q73" i="2"/>
  <c r="R73" i="2"/>
  <c r="S73" i="2"/>
  <c r="T73" i="2"/>
  <c r="U73" i="2"/>
  <c r="P74" i="2"/>
  <c r="Q74" i="2"/>
  <c r="R74" i="2"/>
  <c r="S74" i="2"/>
  <c r="T74" i="2"/>
  <c r="U74" i="2"/>
  <c r="P75" i="2"/>
  <c r="Q75" i="2"/>
  <c r="R75" i="2"/>
  <c r="S75" i="2"/>
  <c r="T75" i="2"/>
  <c r="U75" i="2"/>
  <c r="L24" i="2" l="1"/>
  <c r="L23" i="2"/>
  <c r="L22" i="2"/>
  <c r="L21" i="2"/>
  <c r="L20" i="2"/>
  <c r="L19" i="2"/>
  <c r="L18" i="2"/>
  <c r="L17" i="2"/>
  <c r="L16" i="2"/>
  <c r="L15" i="2"/>
  <c r="L14" i="2"/>
  <c r="L13" i="2"/>
  <c r="L12" i="2"/>
  <c r="L11" i="2"/>
  <c r="L10" i="2"/>
  <c r="Z17" i="2" l="1"/>
  <c r="Y17" i="2"/>
  <c r="Y18" i="2"/>
  <c r="Z18" i="2"/>
  <c r="Y20" i="2"/>
  <c r="Z20" i="2"/>
  <c r="M5" i="2"/>
  <c r="M6" i="2" s="1"/>
  <c r="Z10" i="2"/>
  <c r="Y10" i="2"/>
  <c r="Y21" i="2"/>
  <c r="Z21" i="2"/>
  <c r="Y12" i="2"/>
  <c r="Z12" i="2"/>
  <c r="Y22" i="2"/>
  <c r="Z22" i="2"/>
  <c r="Z11" i="2"/>
  <c r="Y11" i="2"/>
  <c r="Y14" i="2"/>
  <c r="Z14" i="2"/>
  <c r="Y15" i="2"/>
  <c r="Z15" i="2"/>
  <c r="Y23" i="2"/>
  <c r="Z23" i="2"/>
  <c r="Y19" i="2"/>
  <c r="Z19" i="2"/>
  <c r="Y13" i="2"/>
  <c r="Z13" i="2"/>
  <c r="Y16" i="2"/>
  <c r="Z16" i="2"/>
  <c r="Y24" i="2"/>
  <c r="Z24" i="2"/>
  <c r="AE15" i="2"/>
  <c r="AF15" i="2"/>
  <c r="AG15" i="2"/>
  <c r="AH15" i="2"/>
  <c r="AI15" i="2"/>
  <c r="AE16" i="2"/>
  <c r="AF16" i="2"/>
  <c r="AG16" i="2"/>
  <c r="AH16" i="2"/>
  <c r="AI16" i="2"/>
  <c r="AE17" i="2"/>
  <c r="AF17" i="2"/>
  <c r="AG17" i="2"/>
  <c r="AH17" i="2"/>
  <c r="AI17" i="2"/>
  <c r="AE18" i="2"/>
  <c r="AF18" i="2"/>
  <c r="AG18" i="2"/>
  <c r="AH18" i="2"/>
  <c r="AI18" i="2"/>
  <c r="AE19" i="2"/>
  <c r="AF19" i="2"/>
  <c r="AG19" i="2"/>
  <c r="AH19" i="2"/>
  <c r="AI19" i="2"/>
  <c r="AE20" i="2"/>
  <c r="AF20" i="2"/>
  <c r="AG20" i="2"/>
  <c r="AH20" i="2"/>
  <c r="AI20" i="2"/>
  <c r="AE21" i="2"/>
  <c r="AF21" i="2"/>
  <c r="AG21" i="2"/>
  <c r="AH21" i="2"/>
  <c r="AI21" i="2"/>
  <c r="AE22" i="2"/>
  <c r="AF22" i="2"/>
  <c r="AG22" i="2"/>
  <c r="AH22" i="2"/>
  <c r="AI22" i="2"/>
  <c r="AE23" i="2"/>
  <c r="AF23" i="2"/>
  <c r="AG23" i="2"/>
  <c r="AH23" i="2"/>
  <c r="AI23" i="2"/>
  <c r="AE24" i="2"/>
  <c r="AF24" i="2"/>
  <c r="AG24" i="2"/>
  <c r="AH24" i="2"/>
  <c r="AI24" i="2"/>
  <c r="AJ15" i="2" l="1"/>
  <c r="AJ16" i="2"/>
  <c r="AJ17" i="2"/>
  <c r="AJ18" i="2"/>
  <c r="AJ19" i="2"/>
  <c r="AJ20" i="2"/>
  <c r="AJ21" i="2"/>
  <c r="AJ22" i="2"/>
  <c r="AJ23" i="2"/>
  <c r="AJ24" i="2"/>
  <c r="I10" i="7"/>
  <c r="I9" i="7"/>
  <c r="I6" i="7"/>
  <c r="O76" i="14" l="1"/>
  <c r="R76" i="14"/>
  <c r="C172" i="9" l="1"/>
  <c r="C173" i="9"/>
  <c r="C174" i="9"/>
  <c r="C175" i="9"/>
  <c r="C176" i="9"/>
  <c r="C177" i="9"/>
  <c r="C178" i="9"/>
  <c r="C179" i="9"/>
  <c r="C180" i="9"/>
  <c r="C181" i="9"/>
  <c r="C182" i="9"/>
  <c r="C183" i="9"/>
  <c r="C184" i="9"/>
  <c r="C185" i="9"/>
  <c r="C186" i="9"/>
  <c r="A54" i="9"/>
  <c r="B54" i="9" s="1"/>
  <c r="C36" i="9"/>
  <c r="C37" i="9"/>
  <c r="C38" i="9"/>
  <c r="C39" i="9"/>
  <c r="C40" i="9"/>
  <c r="C41" i="9"/>
  <c r="C42" i="9"/>
  <c r="C43" i="9"/>
  <c r="C44" i="9"/>
  <c r="C45" i="9"/>
  <c r="C46" i="9"/>
  <c r="C47" i="9"/>
  <c r="C48" i="9"/>
  <c r="C49" i="9"/>
  <c r="A310" i="13" l="1"/>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I189" i="13"/>
  <c r="H189" i="13"/>
  <c r="G189" i="13"/>
  <c r="C189" i="13"/>
  <c r="I188" i="13"/>
  <c r="H188" i="13"/>
  <c r="G188" i="13"/>
  <c r="C188" i="13"/>
  <c r="I187" i="13"/>
  <c r="H187" i="13"/>
  <c r="G187" i="13"/>
  <c r="C187" i="13"/>
  <c r="I186" i="13"/>
  <c r="H186" i="13"/>
  <c r="G186" i="13"/>
  <c r="C186" i="13"/>
  <c r="I185" i="13"/>
  <c r="H185" i="13"/>
  <c r="G185" i="13"/>
  <c r="C185" i="13"/>
  <c r="A184" i="13"/>
  <c r="A183" i="13"/>
  <c r="A182" i="13"/>
  <c r="J180" i="13"/>
  <c r="I180" i="13"/>
  <c r="H180" i="13"/>
  <c r="G180" i="13"/>
  <c r="J179" i="13"/>
  <c r="I179" i="13"/>
  <c r="H179" i="13"/>
  <c r="G179" i="13"/>
  <c r="J178" i="13"/>
  <c r="I178" i="13"/>
  <c r="H178" i="13"/>
  <c r="G178" i="13"/>
  <c r="J177" i="13"/>
  <c r="I177" i="13"/>
  <c r="H177" i="13"/>
  <c r="G177" i="13"/>
  <c r="J176" i="13"/>
  <c r="I176" i="13"/>
  <c r="H176" i="13"/>
  <c r="G176" i="13"/>
  <c r="J175" i="13"/>
  <c r="I175" i="13"/>
  <c r="H175" i="13"/>
  <c r="G175" i="13"/>
  <c r="J174" i="13"/>
  <c r="I174" i="13"/>
  <c r="H174" i="13"/>
  <c r="G174" i="13"/>
  <c r="J173" i="13"/>
  <c r="I173" i="13"/>
  <c r="H173" i="13"/>
  <c r="G173" i="13"/>
  <c r="J172" i="13"/>
  <c r="I172" i="13"/>
  <c r="H172" i="13"/>
  <c r="G172" i="13"/>
  <c r="J171" i="13"/>
  <c r="I171" i="13"/>
  <c r="H171" i="13"/>
  <c r="G171" i="13"/>
  <c r="C170" i="13"/>
  <c r="A169" i="13"/>
  <c r="A168" i="13"/>
  <c r="I167" i="13"/>
  <c r="H167" i="13"/>
  <c r="G167" i="13"/>
  <c r="F167" i="13"/>
  <c r="A167" i="13"/>
  <c r="J165" i="13"/>
  <c r="I165" i="13"/>
  <c r="H165" i="13"/>
  <c r="G165" i="13"/>
  <c r="J164" i="13"/>
  <c r="I164" i="13"/>
  <c r="H164" i="13"/>
  <c r="G164" i="13"/>
  <c r="J163" i="13"/>
  <c r="I163" i="13"/>
  <c r="H163" i="13"/>
  <c r="G163" i="13"/>
  <c r="J162" i="13"/>
  <c r="I162" i="13"/>
  <c r="H162" i="13"/>
  <c r="G162" i="13"/>
  <c r="J161" i="13"/>
  <c r="I161" i="13"/>
  <c r="H161" i="13"/>
  <c r="G161" i="13"/>
  <c r="A160" i="13"/>
  <c r="A159" i="13"/>
  <c r="C157" i="13"/>
  <c r="A157" i="13"/>
  <c r="A156" i="13"/>
  <c r="A155" i="13"/>
  <c r="I153" i="13"/>
  <c r="H153" i="13"/>
  <c r="G153" i="13"/>
  <c r="C153" i="13"/>
  <c r="I152" i="13"/>
  <c r="H152" i="13"/>
  <c r="G152" i="13"/>
  <c r="C152" i="13"/>
  <c r="I151" i="13"/>
  <c r="H151" i="13"/>
  <c r="G151" i="13"/>
  <c r="C151" i="13"/>
  <c r="I150" i="13"/>
  <c r="H150" i="13"/>
  <c r="G150" i="13"/>
  <c r="C150" i="13"/>
  <c r="I149" i="13"/>
  <c r="H149" i="13"/>
  <c r="G149" i="13"/>
  <c r="C149" i="13"/>
  <c r="A148" i="13"/>
  <c r="A147" i="13"/>
  <c r="A146" i="13"/>
  <c r="J144" i="13"/>
  <c r="I144" i="13"/>
  <c r="H144" i="13"/>
  <c r="G144" i="13"/>
  <c r="J143" i="13"/>
  <c r="I143" i="13"/>
  <c r="H143" i="13"/>
  <c r="G143" i="13"/>
  <c r="J142" i="13"/>
  <c r="I142" i="13"/>
  <c r="H142" i="13"/>
  <c r="G142" i="13"/>
  <c r="J141" i="13"/>
  <c r="I141" i="13"/>
  <c r="H141" i="13"/>
  <c r="G141" i="13"/>
  <c r="J140" i="13"/>
  <c r="I140" i="13"/>
  <c r="H140" i="13"/>
  <c r="G140" i="13"/>
  <c r="J139" i="13"/>
  <c r="I139" i="13"/>
  <c r="H139" i="13"/>
  <c r="G139" i="13"/>
  <c r="J138" i="13"/>
  <c r="I138" i="13"/>
  <c r="H138" i="13"/>
  <c r="G138" i="13"/>
  <c r="J137" i="13"/>
  <c r="I137" i="13"/>
  <c r="H137" i="13"/>
  <c r="G137" i="13"/>
  <c r="J136" i="13"/>
  <c r="I136" i="13"/>
  <c r="H136" i="13"/>
  <c r="G136" i="13"/>
  <c r="J135" i="13"/>
  <c r="I135" i="13"/>
  <c r="H135" i="13"/>
  <c r="G135" i="13"/>
  <c r="C134" i="13"/>
  <c r="A133" i="13"/>
  <c r="A132" i="13"/>
  <c r="I131" i="13"/>
  <c r="H131" i="13"/>
  <c r="G131" i="13"/>
  <c r="F131" i="13"/>
  <c r="A131" i="13"/>
  <c r="J129" i="13"/>
  <c r="I129" i="13"/>
  <c r="H129" i="13"/>
  <c r="G129" i="13"/>
  <c r="J128" i="13"/>
  <c r="I128" i="13"/>
  <c r="H128" i="13"/>
  <c r="G128" i="13"/>
  <c r="J127" i="13"/>
  <c r="I127" i="13"/>
  <c r="H127" i="13"/>
  <c r="G127" i="13"/>
  <c r="J126" i="13"/>
  <c r="I126" i="13"/>
  <c r="H126" i="13"/>
  <c r="G126" i="13"/>
  <c r="J125" i="13"/>
  <c r="I125" i="13"/>
  <c r="H125" i="13"/>
  <c r="G125" i="13"/>
  <c r="A124" i="13"/>
  <c r="A123" i="13"/>
  <c r="C121" i="13"/>
  <c r="A121" i="13"/>
  <c r="A120" i="13"/>
  <c r="A119" i="13"/>
  <c r="I117" i="13"/>
  <c r="H117" i="13"/>
  <c r="G117" i="13"/>
  <c r="C117" i="13"/>
  <c r="I116" i="13"/>
  <c r="H116" i="13"/>
  <c r="G116" i="13"/>
  <c r="C116" i="13"/>
  <c r="I115" i="13"/>
  <c r="H115" i="13"/>
  <c r="G115" i="13"/>
  <c r="C115" i="13"/>
  <c r="I114" i="13"/>
  <c r="H114" i="13"/>
  <c r="G114" i="13"/>
  <c r="C114" i="13"/>
  <c r="I113" i="13"/>
  <c r="H113" i="13"/>
  <c r="G113" i="13"/>
  <c r="C113" i="13"/>
  <c r="A112" i="13"/>
  <c r="A111" i="13"/>
  <c r="A110" i="13"/>
  <c r="J108" i="13"/>
  <c r="I108" i="13"/>
  <c r="H108" i="13"/>
  <c r="G108" i="13"/>
  <c r="J107" i="13"/>
  <c r="I107" i="13"/>
  <c r="H107" i="13"/>
  <c r="G107" i="13"/>
  <c r="J106" i="13"/>
  <c r="I106" i="13"/>
  <c r="H106" i="13"/>
  <c r="G106" i="13"/>
  <c r="J105" i="13"/>
  <c r="I105" i="13"/>
  <c r="H105" i="13"/>
  <c r="G105" i="13"/>
  <c r="J104" i="13"/>
  <c r="I104" i="13"/>
  <c r="H104" i="13"/>
  <c r="G104" i="13"/>
  <c r="J103" i="13"/>
  <c r="I103" i="13"/>
  <c r="H103" i="13"/>
  <c r="G103" i="13"/>
  <c r="J102" i="13"/>
  <c r="I102" i="13"/>
  <c r="H102" i="13"/>
  <c r="G102" i="13"/>
  <c r="J101" i="13"/>
  <c r="I101" i="13"/>
  <c r="H101" i="13"/>
  <c r="G101" i="13"/>
  <c r="J100" i="13"/>
  <c r="I100" i="13"/>
  <c r="H100" i="13"/>
  <c r="G100" i="13"/>
  <c r="J99" i="13"/>
  <c r="I99" i="13"/>
  <c r="H99" i="13"/>
  <c r="G99" i="13"/>
  <c r="C98" i="13"/>
  <c r="A97" i="13"/>
  <c r="A96" i="13"/>
  <c r="I95" i="13"/>
  <c r="H95" i="13"/>
  <c r="G95" i="13"/>
  <c r="F95" i="13"/>
  <c r="A95" i="13"/>
  <c r="J93" i="13"/>
  <c r="I93" i="13"/>
  <c r="H93" i="13"/>
  <c r="G93" i="13"/>
  <c r="J92" i="13"/>
  <c r="I92" i="13"/>
  <c r="H92" i="13"/>
  <c r="G92" i="13"/>
  <c r="J91" i="13"/>
  <c r="I91" i="13"/>
  <c r="H91" i="13"/>
  <c r="G91" i="13"/>
  <c r="J90" i="13"/>
  <c r="I90" i="13"/>
  <c r="H90" i="13"/>
  <c r="G90" i="13"/>
  <c r="J89" i="13"/>
  <c r="I89" i="13"/>
  <c r="H89" i="13"/>
  <c r="G89" i="13"/>
  <c r="A88" i="13"/>
  <c r="A87" i="13"/>
  <c r="C85" i="13"/>
  <c r="A85" i="13"/>
  <c r="A84" i="13"/>
  <c r="A83" i="13"/>
  <c r="I81" i="13"/>
  <c r="H81" i="13"/>
  <c r="G81" i="13"/>
  <c r="C81" i="13"/>
  <c r="I80" i="13"/>
  <c r="H80" i="13"/>
  <c r="G80" i="13"/>
  <c r="C80" i="13"/>
  <c r="I79" i="13"/>
  <c r="H79" i="13"/>
  <c r="G79" i="13"/>
  <c r="C79" i="13"/>
  <c r="I78" i="13"/>
  <c r="H78" i="13"/>
  <c r="G78" i="13"/>
  <c r="C78" i="13"/>
  <c r="I77" i="13"/>
  <c r="H77" i="13"/>
  <c r="G77" i="13"/>
  <c r="C77" i="13"/>
  <c r="A76" i="13"/>
  <c r="A75" i="13"/>
  <c r="A74" i="13"/>
  <c r="J72" i="13"/>
  <c r="I72" i="13"/>
  <c r="H72" i="13"/>
  <c r="G72" i="13"/>
  <c r="J71" i="13"/>
  <c r="I71" i="13"/>
  <c r="H71" i="13"/>
  <c r="G71" i="13"/>
  <c r="J70" i="13"/>
  <c r="I70" i="13"/>
  <c r="H70" i="13"/>
  <c r="G70" i="13"/>
  <c r="J69" i="13"/>
  <c r="I69" i="13"/>
  <c r="H69" i="13"/>
  <c r="G69" i="13"/>
  <c r="J68" i="13"/>
  <c r="I68" i="13"/>
  <c r="H68" i="13"/>
  <c r="G68" i="13"/>
  <c r="J67" i="13"/>
  <c r="I67" i="13"/>
  <c r="H67" i="13"/>
  <c r="G67" i="13"/>
  <c r="J66" i="13"/>
  <c r="I66" i="13"/>
  <c r="H66" i="13"/>
  <c r="G66" i="13"/>
  <c r="J65" i="13"/>
  <c r="I65" i="13"/>
  <c r="H65" i="13"/>
  <c r="G65" i="13"/>
  <c r="J64" i="13"/>
  <c r="I64" i="13"/>
  <c r="H64" i="13"/>
  <c r="G64" i="13"/>
  <c r="J63" i="13"/>
  <c r="I63" i="13"/>
  <c r="H63" i="13"/>
  <c r="G63" i="13"/>
  <c r="C62" i="13"/>
  <c r="A61" i="13"/>
  <c r="A60" i="13"/>
  <c r="I59" i="13"/>
  <c r="H59" i="13"/>
  <c r="G59" i="13"/>
  <c r="F59" i="13"/>
  <c r="A59" i="13"/>
  <c r="J57" i="13"/>
  <c r="I57" i="13"/>
  <c r="H57" i="13"/>
  <c r="G57" i="13"/>
  <c r="J56" i="13"/>
  <c r="I56" i="13"/>
  <c r="H56" i="13"/>
  <c r="G56" i="13"/>
  <c r="J55" i="13"/>
  <c r="I55" i="13"/>
  <c r="H55" i="13"/>
  <c r="G55" i="13"/>
  <c r="J54" i="13"/>
  <c r="I54" i="13"/>
  <c r="H54" i="13"/>
  <c r="G54" i="13"/>
  <c r="J53" i="13"/>
  <c r="I53" i="13"/>
  <c r="H53" i="13"/>
  <c r="G53" i="13"/>
  <c r="A52" i="13"/>
  <c r="A51" i="13"/>
  <c r="C49" i="13"/>
  <c r="A49" i="13"/>
  <c r="A48" i="13"/>
  <c r="A47" i="13"/>
  <c r="I45" i="13"/>
  <c r="H45" i="13"/>
  <c r="G45" i="13"/>
  <c r="C45" i="13"/>
  <c r="I44" i="13"/>
  <c r="H44" i="13"/>
  <c r="G44" i="13"/>
  <c r="C44" i="13"/>
  <c r="I43" i="13"/>
  <c r="H43" i="13"/>
  <c r="G43" i="13"/>
  <c r="C43" i="13"/>
  <c r="I42" i="13"/>
  <c r="H42" i="13"/>
  <c r="G42" i="13"/>
  <c r="C42" i="13"/>
  <c r="I41" i="13"/>
  <c r="H41" i="13"/>
  <c r="G41" i="13"/>
  <c r="C41" i="13"/>
  <c r="A40" i="13"/>
  <c r="A39" i="13"/>
  <c r="A38" i="13"/>
  <c r="J36" i="13"/>
  <c r="I36" i="13"/>
  <c r="H36" i="13"/>
  <c r="G36" i="13"/>
  <c r="C36" i="13"/>
  <c r="J35" i="13"/>
  <c r="I35" i="13"/>
  <c r="H35" i="13"/>
  <c r="G35" i="13"/>
  <c r="C35" i="13"/>
  <c r="J34" i="13"/>
  <c r="I34" i="13"/>
  <c r="H34" i="13"/>
  <c r="G34" i="13"/>
  <c r="C34" i="13"/>
  <c r="J33" i="13"/>
  <c r="I33" i="13"/>
  <c r="H33" i="13"/>
  <c r="G33" i="13"/>
  <c r="C33" i="13"/>
  <c r="J32" i="13"/>
  <c r="I32" i="13"/>
  <c r="H32" i="13"/>
  <c r="G32" i="13"/>
  <c r="C32" i="13"/>
  <c r="J31" i="13"/>
  <c r="I31" i="13"/>
  <c r="H31" i="13"/>
  <c r="G31" i="13"/>
  <c r="C31" i="13"/>
  <c r="J30" i="13"/>
  <c r="I30" i="13"/>
  <c r="H30" i="13"/>
  <c r="G30" i="13"/>
  <c r="C30" i="13"/>
  <c r="J29" i="13"/>
  <c r="I29" i="13"/>
  <c r="H29" i="13"/>
  <c r="G29" i="13"/>
  <c r="C29" i="13"/>
  <c r="J28" i="13"/>
  <c r="I28" i="13"/>
  <c r="H28" i="13"/>
  <c r="G28" i="13"/>
  <c r="C28" i="13"/>
  <c r="J27" i="13"/>
  <c r="I27" i="13"/>
  <c r="H27" i="13"/>
  <c r="G27" i="13"/>
  <c r="C27" i="13"/>
  <c r="C26" i="13"/>
  <c r="A25" i="13"/>
  <c r="A24" i="13"/>
  <c r="I23" i="13"/>
  <c r="H23" i="13"/>
  <c r="G23" i="13"/>
  <c r="F23" i="13"/>
  <c r="A23" i="13"/>
  <c r="J21" i="13"/>
  <c r="I21" i="13"/>
  <c r="H21" i="13"/>
  <c r="G21" i="13"/>
  <c r="J20" i="13"/>
  <c r="I20" i="13"/>
  <c r="H20" i="13"/>
  <c r="G20" i="13"/>
  <c r="J19" i="13"/>
  <c r="I19" i="13"/>
  <c r="H19" i="13"/>
  <c r="G19" i="13"/>
  <c r="J18" i="13"/>
  <c r="I18" i="13"/>
  <c r="H18" i="13"/>
  <c r="G18" i="13"/>
  <c r="J17" i="13"/>
  <c r="I17" i="13"/>
  <c r="H17" i="13"/>
  <c r="G17" i="13"/>
  <c r="A16" i="13"/>
  <c r="A15" i="13"/>
  <c r="C13" i="13"/>
  <c r="A13" i="13"/>
  <c r="A12" i="13"/>
  <c r="A11" i="13"/>
  <c r="C10" i="13"/>
  <c r="C9" i="13"/>
  <c r="C8" i="13"/>
  <c r="C7" i="13"/>
  <c r="C6" i="13"/>
  <c r="A5" i="13"/>
  <c r="A4" i="13"/>
  <c r="A3" i="13"/>
  <c r="A2" i="13"/>
  <c r="A1" i="13"/>
  <c r="AG20" i="1"/>
  <c r="AG18" i="1"/>
  <c r="AG17" i="1"/>
  <c r="AG14" i="1"/>
  <c r="AA11" i="1"/>
  <c r="AG10" i="1"/>
  <c r="AG9" i="1"/>
  <c r="AG8" i="1"/>
  <c r="U5" i="1"/>
  <c r="AN4" i="1"/>
  <c r="AM4" i="1"/>
  <c r="AL4" i="1"/>
  <c r="AK4" i="1"/>
  <c r="AJ4" i="1"/>
  <c r="AG4" i="1"/>
  <c r="AN3" i="1"/>
  <c r="AM3" i="1"/>
  <c r="AL3" i="1"/>
  <c r="AK3" i="1"/>
  <c r="AJ3" i="1"/>
  <c r="AG3" i="1"/>
  <c r="AN2" i="1"/>
  <c r="AM2" i="1"/>
  <c r="AL2" i="1"/>
  <c r="AK2" i="1"/>
  <c r="G52" i="12"/>
  <c r="D52" i="12"/>
  <c r="H51" i="12"/>
  <c r="E51" i="12"/>
  <c r="H50" i="12"/>
  <c r="E50" i="12"/>
  <c r="H49" i="12"/>
  <c r="E49" i="12"/>
  <c r="H48" i="12"/>
  <c r="E48" i="12"/>
  <c r="B46" i="12"/>
  <c r="G42" i="12"/>
  <c r="D42" i="12"/>
  <c r="H41" i="12"/>
  <c r="E41" i="12"/>
  <c r="H40" i="12"/>
  <c r="E40" i="12"/>
  <c r="H39" i="12"/>
  <c r="E39" i="12"/>
  <c r="H38" i="12"/>
  <c r="E38" i="12"/>
  <c r="B36" i="12"/>
  <c r="G32" i="12"/>
  <c r="D32" i="12"/>
  <c r="H31" i="12"/>
  <c r="E31" i="12"/>
  <c r="H30" i="12"/>
  <c r="E30" i="12"/>
  <c r="H29" i="12"/>
  <c r="E29" i="12"/>
  <c r="H28" i="12"/>
  <c r="E28" i="12"/>
  <c r="B26" i="12"/>
  <c r="G22" i="12"/>
  <c r="D22" i="12"/>
  <c r="H21" i="12"/>
  <c r="E21" i="12"/>
  <c r="H20" i="12"/>
  <c r="I20" i="12" s="1"/>
  <c r="E20" i="12"/>
  <c r="H19" i="12"/>
  <c r="E19" i="12"/>
  <c r="H18" i="12"/>
  <c r="E18" i="12"/>
  <c r="B16" i="12"/>
  <c r="G12" i="12"/>
  <c r="D12" i="12"/>
  <c r="H11" i="12"/>
  <c r="E11" i="12"/>
  <c r="H10" i="12"/>
  <c r="E10" i="12"/>
  <c r="H9" i="12"/>
  <c r="E9" i="12"/>
  <c r="H8" i="12"/>
  <c r="E8" i="12"/>
  <c r="B6" i="12"/>
  <c r="A307" i="9"/>
  <c r="A306" i="9"/>
  <c r="A305" i="9"/>
  <c r="C304" i="9"/>
  <c r="A304" i="9"/>
  <c r="C303" i="9"/>
  <c r="A303" i="9"/>
  <c r="C302" i="9"/>
  <c r="A302" i="9"/>
  <c r="C301" i="9"/>
  <c r="A301" i="9"/>
  <c r="C300" i="9"/>
  <c r="A300" i="9"/>
  <c r="C299" i="9"/>
  <c r="A299" i="9"/>
  <c r="C298" i="9"/>
  <c r="A298" i="9"/>
  <c r="C297" i="9"/>
  <c r="A297" i="9"/>
  <c r="C296" i="9"/>
  <c r="A296" i="9"/>
  <c r="C295" i="9"/>
  <c r="A295" i="9"/>
  <c r="C294" i="9"/>
  <c r="A294" i="9"/>
  <c r="C293" i="9"/>
  <c r="A293" i="9"/>
  <c r="C292" i="9"/>
  <c r="A292" i="9"/>
  <c r="C291" i="9"/>
  <c r="A291" i="9"/>
  <c r="C290" i="9"/>
  <c r="A290" i="9"/>
  <c r="B290" i="9" s="1"/>
  <c r="A289" i="9"/>
  <c r="A288" i="9"/>
  <c r="A287" i="9"/>
  <c r="A286" i="9"/>
  <c r="C285" i="9"/>
  <c r="A285" i="9"/>
  <c r="C284" i="9"/>
  <c r="A284" i="9"/>
  <c r="C283" i="9"/>
  <c r="A283" i="9"/>
  <c r="C282" i="9"/>
  <c r="A282" i="9"/>
  <c r="C281" i="9"/>
  <c r="A281" i="9"/>
  <c r="C280" i="9"/>
  <c r="A280" i="9"/>
  <c r="C279" i="9"/>
  <c r="A279" i="9"/>
  <c r="C278" i="9"/>
  <c r="A278" i="9"/>
  <c r="C277" i="9"/>
  <c r="A277" i="9"/>
  <c r="C276" i="9"/>
  <c r="A276" i="9"/>
  <c r="C275" i="9"/>
  <c r="A275" i="9"/>
  <c r="C274" i="9"/>
  <c r="A274" i="9"/>
  <c r="C273" i="9"/>
  <c r="A273" i="9"/>
  <c r="C272" i="9"/>
  <c r="A272" i="9"/>
  <c r="B272" i="9" s="1"/>
  <c r="A271" i="9"/>
  <c r="A270" i="9"/>
  <c r="A268" i="9"/>
  <c r="A252" i="9"/>
  <c r="A251" i="9"/>
  <c r="A250" i="9"/>
  <c r="C249" i="9"/>
  <c r="A249" i="9"/>
  <c r="A248" i="9"/>
  <c r="A247" i="9"/>
  <c r="A246" i="9"/>
  <c r="C245" i="9"/>
  <c r="A245" i="9"/>
  <c r="C244" i="9"/>
  <c r="A244" i="9"/>
  <c r="C243" i="9"/>
  <c r="A243" i="9"/>
  <c r="C242" i="9"/>
  <c r="A242" i="9"/>
  <c r="C241" i="9"/>
  <c r="A241" i="9"/>
  <c r="C240" i="9"/>
  <c r="A240" i="9"/>
  <c r="C239" i="9"/>
  <c r="A239" i="9"/>
  <c r="C238" i="9"/>
  <c r="A238" i="9"/>
  <c r="C237" i="9"/>
  <c r="A237" i="9"/>
  <c r="C236" i="9"/>
  <c r="A236" i="9"/>
  <c r="C235" i="9"/>
  <c r="A235" i="9"/>
  <c r="C234" i="9"/>
  <c r="A234" i="9"/>
  <c r="C233" i="9"/>
  <c r="A233" i="9"/>
  <c r="C232" i="9"/>
  <c r="A232" i="9"/>
  <c r="C231" i="9"/>
  <c r="A231" i="9"/>
  <c r="B231" i="9" s="1"/>
  <c r="A230" i="9"/>
  <c r="A229" i="9"/>
  <c r="A228" i="9"/>
  <c r="A227" i="9"/>
  <c r="C226" i="9"/>
  <c r="A226" i="9"/>
  <c r="C225" i="9"/>
  <c r="A225" i="9"/>
  <c r="C224" i="9"/>
  <c r="A224" i="9"/>
  <c r="C223" i="9"/>
  <c r="A223" i="9"/>
  <c r="C222" i="9"/>
  <c r="A222" i="9"/>
  <c r="C221" i="9"/>
  <c r="A221" i="9"/>
  <c r="C220" i="9"/>
  <c r="A220" i="9"/>
  <c r="C219" i="9"/>
  <c r="A219" i="9"/>
  <c r="C218" i="9"/>
  <c r="A218" i="9"/>
  <c r="C217" i="9"/>
  <c r="A217" i="9"/>
  <c r="C216" i="9"/>
  <c r="A216" i="9"/>
  <c r="C215" i="9"/>
  <c r="A215" i="9"/>
  <c r="C214" i="9"/>
  <c r="A214" i="9"/>
  <c r="C213" i="9"/>
  <c r="A213" i="9"/>
  <c r="B213" i="9" s="1"/>
  <c r="A212" i="9"/>
  <c r="A211" i="9"/>
  <c r="A209" i="9"/>
  <c r="A193" i="9"/>
  <c r="A192" i="9"/>
  <c r="A191" i="9"/>
  <c r="C190" i="9"/>
  <c r="A190" i="9"/>
  <c r="A189" i="9"/>
  <c r="A188" i="9"/>
  <c r="A187" i="9"/>
  <c r="A186" i="9"/>
  <c r="A185" i="9"/>
  <c r="A184" i="9"/>
  <c r="A183" i="9"/>
  <c r="A182" i="9"/>
  <c r="A181" i="9"/>
  <c r="A180" i="9"/>
  <c r="A179" i="9"/>
  <c r="A178" i="9"/>
  <c r="A177" i="9"/>
  <c r="A176" i="9"/>
  <c r="A175" i="9"/>
  <c r="A174" i="9"/>
  <c r="A173" i="9"/>
  <c r="A172" i="9"/>
  <c r="B172" i="9" s="1"/>
  <c r="A171" i="9"/>
  <c r="A170" i="9"/>
  <c r="A169" i="9"/>
  <c r="A168" i="9"/>
  <c r="C167" i="9"/>
  <c r="A167" i="9"/>
  <c r="C166" i="9"/>
  <c r="A166" i="9"/>
  <c r="C165" i="9"/>
  <c r="A165" i="9"/>
  <c r="C164" i="9"/>
  <c r="A164" i="9"/>
  <c r="C163" i="9"/>
  <c r="A163" i="9"/>
  <c r="C162" i="9"/>
  <c r="A162" i="9"/>
  <c r="C161" i="9"/>
  <c r="A161" i="9"/>
  <c r="C160" i="9"/>
  <c r="A160" i="9"/>
  <c r="C159" i="9"/>
  <c r="A159" i="9"/>
  <c r="C158" i="9"/>
  <c r="A158" i="9"/>
  <c r="C157" i="9"/>
  <c r="A157" i="9"/>
  <c r="C156" i="9"/>
  <c r="A156" i="9"/>
  <c r="C155" i="9"/>
  <c r="A155" i="9"/>
  <c r="C154" i="9"/>
  <c r="A154" i="9"/>
  <c r="B154" i="9" s="1"/>
  <c r="A153" i="9"/>
  <c r="A152" i="9"/>
  <c r="A150" i="9"/>
  <c r="A134" i="9"/>
  <c r="A133" i="9"/>
  <c r="A132" i="9"/>
  <c r="C131" i="9"/>
  <c r="A131" i="9"/>
  <c r="A130" i="9"/>
  <c r="A129" i="9"/>
  <c r="A128" i="9"/>
  <c r="C127" i="9"/>
  <c r="A127" i="9"/>
  <c r="C126" i="9"/>
  <c r="A126" i="9"/>
  <c r="C125" i="9"/>
  <c r="A125" i="9"/>
  <c r="C124" i="9"/>
  <c r="A124" i="9"/>
  <c r="C123" i="9"/>
  <c r="A123" i="9"/>
  <c r="C122" i="9"/>
  <c r="A122" i="9"/>
  <c r="C121" i="9"/>
  <c r="A121" i="9"/>
  <c r="C120" i="9"/>
  <c r="A120" i="9"/>
  <c r="C119" i="9"/>
  <c r="A119" i="9"/>
  <c r="C118" i="9"/>
  <c r="A118" i="9"/>
  <c r="C117" i="9"/>
  <c r="A117" i="9"/>
  <c r="C116" i="9"/>
  <c r="A116" i="9"/>
  <c r="C115" i="9"/>
  <c r="A115" i="9"/>
  <c r="C114" i="9"/>
  <c r="A114" i="9"/>
  <c r="C113" i="9"/>
  <c r="A113" i="9"/>
  <c r="B113" i="9" s="1"/>
  <c r="A112" i="9"/>
  <c r="A111" i="9"/>
  <c r="A110" i="9"/>
  <c r="A109" i="9"/>
  <c r="C108" i="9"/>
  <c r="A108" i="9"/>
  <c r="C107" i="9"/>
  <c r="A107" i="9"/>
  <c r="C106" i="9"/>
  <c r="A106" i="9"/>
  <c r="C105" i="9"/>
  <c r="A105" i="9"/>
  <c r="C104" i="9"/>
  <c r="A104" i="9"/>
  <c r="C103" i="9"/>
  <c r="A103" i="9"/>
  <c r="C102" i="9"/>
  <c r="A102" i="9"/>
  <c r="C101" i="9"/>
  <c r="A101" i="9"/>
  <c r="C100" i="9"/>
  <c r="A100" i="9"/>
  <c r="C99" i="9"/>
  <c r="A99" i="9"/>
  <c r="C98" i="9"/>
  <c r="A98" i="9"/>
  <c r="C97" i="9"/>
  <c r="A97" i="9"/>
  <c r="C96" i="9"/>
  <c r="A96" i="9"/>
  <c r="C95" i="9"/>
  <c r="A95" i="9"/>
  <c r="B95" i="9" s="1"/>
  <c r="A94" i="9"/>
  <c r="A93" i="9"/>
  <c r="A91" i="9"/>
  <c r="A75" i="9"/>
  <c r="A74" i="9"/>
  <c r="A73" i="9"/>
  <c r="C72" i="9"/>
  <c r="A72" i="9"/>
  <c r="A71" i="9"/>
  <c r="A70" i="9"/>
  <c r="A69" i="9"/>
  <c r="C68" i="9"/>
  <c r="A68" i="9"/>
  <c r="C67" i="9"/>
  <c r="A67" i="9"/>
  <c r="C66" i="9"/>
  <c r="A66" i="9"/>
  <c r="C65" i="9"/>
  <c r="A65" i="9"/>
  <c r="C64" i="9"/>
  <c r="A64" i="9"/>
  <c r="C63" i="9"/>
  <c r="A63" i="9"/>
  <c r="C62" i="9"/>
  <c r="A62" i="9"/>
  <c r="C61" i="9"/>
  <c r="A61" i="9"/>
  <c r="C60" i="9"/>
  <c r="A60" i="9"/>
  <c r="C59" i="9"/>
  <c r="A59" i="9"/>
  <c r="C58" i="9"/>
  <c r="A58" i="9"/>
  <c r="C57" i="9"/>
  <c r="A57" i="9"/>
  <c r="C56" i="9"/>
  <c r="A56" i="9"/>
  <c r="C55" i="9"/>
  <c r="A55" i="9"/>
  <c r="B55" i="9" s="1"/>
  <c r="C54" i="9"/>
  <c r="A53" i="9"/>
  <c r="A52" i="9"/>
  <c r="A51" i="9"/>
  <c r="A50" i="9"/>
  <c r="A49" i="9"/>
  <c r="A48" i="9"/>
  <c r="A47" i="9"/>
  <c r="A46" i="9"/>
  <c r="A45" i="9"/>
  <c r="A44" i="9"/>
  <c r="A43" i="9"/>
  <c r="A42" i="9"/>
  <c r="A41" i="9"/>
  <c r="A40" i="9"/>
  <c r="A39" i="9"/>
  <c r="A38" i="9"/>
  <c r="A37" i="9"/>
  <c r="A36" i="9"/>
  <c r="B36" i="9" s="1"/>
  <c r="A35" i="9"/>
  <c r="A34" i="9"/>
  <c r="A32" i="9"/>
  <c r="A16" i="9"/>
  <c r="A15" i="9"/>
  <c r="A14" i="9"/>
  <c r="C13" i="9"/>
  <c r="A13" i="9"/>
  <c r="A12" i="9"/>
  <c r="A11" i="9"/>
  <c r="C10" i="9"/>
  <c r="A10" i="9"/>
  <c r="C9" i="9"/>
  <c r="A9" i="9"/>
  <c r="C8" i="9"/>
  <c r="A8" i="9"/>
  <c r="C7" i="9"/>
  <c r="A7" i="9"/>
  <c r="C6" i="9"/>
  <c r="A6" i="9"/>
  <c r="B6" i="9" s="1"/>
  <c r="A307" i="14"/>
  <c r="A306" i="14"/>
  <c r="A305" i="14"/>
  <c r="R304" i="14"/>
  <c r="Q304" i="14"/>
  <c r="P304" i="14"/>
  <c r="O304" i="14"/>
  <c r="C304" i="14"/>
  <c r="A304" i="14"/>
  <c r="R303" i="14"/>
  <c r="Q303" i="14"/>
  <c r="P303" i="14"/>
  <c r="O303" i="14"/>
  <c r="C303" i="14"/>
  <c r="A303" i="14"/>
  <c r="R302" i="14"/>
  <c r="Q302" i="14"/>
  <c r="P302" i="14"/>
  <c r="O302" i="14"/>
  <c r="C302" i="14"/>
  <c r="A302" i="14"/>
  <c r="R301" i="14"/>
  <c r="Q301" i="14"/>
  <c r="P301" i="14"/>
  <c r="O301" i="14"/>
  <c r="C301" i="14"/>
  <c r="A301" i="14"/>
  <c r="R300" i="14"/>
  <c r="Q300" i="14"/>
  <c r="P300" i="14"/>
  <c r="O300" i="14"/>
  <c r="C300" i="14"/>
  <c r="A300" i="14"/>
  <c r="R299" i="14"/>
  <c r="Q299" i="14"/>
  <c r="P299" i="14"/>
  <c r="O299" i="14"/>
  <c r="C299" i="14"/>
  <c r="A299" i="14"/>
  <c r="R298" i="14"/>
  <c r="Q298" i="14"/>
  <c r="P298" i="14"/>
  <c r="O298" i="14"/>
  <c r="C298" i="14"/>
  <c r="A298" i="14"/>
  <c r="R297" i="14"/>
  <c r="Q297" i="14"/>
  <c r="P297" i="14"/>
  <c r="O297" i="14"/>
  <c r="C297" i="14"/>
  <c r="A297" i="14"/>
  <c r="R296" i="14"/>
  <c r="Q296" i="14"/>
  <c r="P296" i="14"/>
  <c r="O296" i="14"/>
  <c r="C296" i="14"/>
  <c r="A296" i="14"/>
  <c r="R295" i="14"/>
  <c r="Q295" i="14"/>
  <c r="P295" i="14"/>
  <c r="O295" i="14"/>
  <c r="C295" i="14"/>
  <c r="A295" i="14"/>
  <c r="R294" i="14"/>
  <c r="Q294" i="14"/>
  <c r="P294" i="14"/>
  <c r="O294" i="14"/>
  <c r="C294" i="14"/>
  <c r="A294" i="14"/>
  <c r="R293" i="14"/>
  <c r="Q293" i="14"/>
  <c r="P293" i="14"/>
  <c r="O293" i="14"/>
  <c r="C293" i="14"/>
  <c r="A293" i="14"/>
  <c r="R292" i="14"/>
  <c r="Q292" i="14"/>
  <c r="P292" i="14"/>
  <c r="O292" i="14"/>
  <c r="C292" i="14"/>
  <c r="A292" i="14"/>
  <c r="R291" i="14"/>
  <c r="Q291" i="14"/>
  <c r="P291" i="14"/>
  <c r="O291" i="14"/>
  <c r="C291" i="14"/>
  <c r="A291" i="14"/>
  <c r="R290" i="14"/>
  <c r="Q290" i="14"/>
  <c r="P290" i="14"/>
  <c r="O290" i="14"/>
  <c r="C290" i="14"/>
  <c r="A290" i="14"/>
  <c r="B290" i="14" s="1"/>
  <c r="A289" i="14"/>
  <c r="A288" i="14"/>
  <c r="A287" i="14"/>
  <c r="A286" i="14"/>
  <c r="R285" i="14"/>
  <c r="Q285" i="14"/>
  <c r="P285" i="14"/>
  <c r="O285" i="14"/>
  <c r="C285" i="14"/>
  <c r="A285" i="14"/>
  <c r="R284" i="14"/>
  <c r="Q284" i="14"/>
  <c r="P284" i="14"/>
  <c r="O284" i="14"/>
  <c r="C284" i="14"/>
  <c r="A284" i="14"/>
  <c r="R283" i="14"/>
  <c r="Q283" i="14"/>
  <c r="P283" i="14"/>
  <c r="O283" i="14"/>
  <c r="C283" i="14"/>
  <c r="A283" i="14"/>
  <c r="R282" i="14"/>
  <c r="Q282" i="14"/>
  <c r="P282" i="14"/>
  <c r="O282" i="14"/>
  <c r="C282" i="14"/>
  <c r="A282" i="14"/>
  <c r="R281" i="14"/>
  <c r="Q281" i="14"/>
  <c r="P281" i="14"/>
  <c r="O281" i="14"/>
  <c r="C281" i="14"/>
  <c r="A281" i="14"/>
  <c r="R280" i="14"/>
  <c r="Q280" i="14"/>
  <c r="P280" i="14"/>
  <c r="O280" i="14"/>
  <c r="C280" i="14"/>
  <c r="A280" i="14"/>
  <c r="R279" i="14"/>
  <c r="Q279" i="14"/>
  <c r="P279" i="14"/>
  <c r="O279" i="14"/>
  <c r="C279" i="14"/>
  <c r="A279" i="14"/>
  <c r="R278" i="14"/>
  <c r="Q278" i="14"/>
  <c r="P278" i="14"/>
  <c r="O278" i="14"/>
  <c r="C278" i="14"/>
  <c r="A278" i="14"/>
  <c r="R277" i="14"/>
  <c r="Q277" i="14"/>
  <c r="P277" i="14"/>
  <c r="O277" i="14"/>
  <c r="C277" i="14"/>
  <c r="A277" i="14"/>
  <c r="R276" i="14"/>
  <c r="Q276" i="14"/>
  <c r="P276" i="14"/>
  <c r="O276" i="14"/>
  <c r="C276" i="14"/>
  <c r="A276" i="14"/>
  <c r="R275" i="14"/>
  <c r="Q275" i="14"/>
  <c r="P275" i="14"/>
  <c r="O275" i="14"/>
  <c r="C275" i="14"/>
  <c r="A275" i="14"/>
  <c r="R274" i="14"/>
  <c r="Q274" i="14"/>
  <c r="P274" i="14"/>
  <c r="O274" i="14"/>
  <c r="C274" i="14"/>
  <c r="A274" i="14"/>
  <c r="R273" i="14"/>
  <c r="Q273" i="14"/>
  <c r="P273" i="14"/>
  <c r="O273" i="14"/>
  <c r="C273" i="14"/>
  <c r="A273" i="14"/>
  <c r="R272" i="14"/>
  <c r="Q272" i="14"/>
  <c r="P272" i="14"/>
  <c r="O272" i="14"/>
  <c r="C272" i="14"/>
  <c r="A272" i="14"/>
  <c r="B272" i="14" s="1"/>
  <c r="A271" i="14"/>
  <c r="A270" i="14"/>
  <c r="A268" i="14"/>
  <c r="R267" i="14"/>
  <c r="Q267" i="14"/>
  <c r="P267" i="14"/>
  <c r="O267" i="14"/>
  <c r="R266" i="14"/>
  <c r="Q266" i="14"/>
  <c r="P266" i="14"/>
  <c r="O266" i="14"/>
  <c r="R265" i="14"/>
  <c r="Q265" i="14"/>
  <c r="P265" i="14"/>
  <c r="O265" i="14"/>
  <c r="R264" i="14"/>
  <c r="Q264" i="14"/>
  <c r="P264" i="14"/>
  <c r="O264" i="14"/>
  <c r="R263" i="14"/>
  <c r="Q263" i="14"/>
  <c r="P263" i="14"/>
  <c r="O263" i="14"/>
  <c r="R262" i="14"/>
  <c r="Q262" i="14"/>
  <c r="P262" i="14"/>
  <c r="O262" i="14"/>
  <c r="R261" i="14"/>
  <c r="Q261" i="14"/>
  <c r="P261" i="14"/>
  <c r="O261" i="14"/>
  <c r="R260" i="14"/>
  <c r="Q260" i="14"/>
  <c r="P260" i="14"/>
  <c r="O260" i="14"/>
  <c r="R259" i="14"/>
  <c r="Q259" i="14"/>
  <c r="P259" i="14"/>
  <c r="O259" i="14"/>
  <c r="R258" i="14"/>
  <c r="Q258" i="14"/>
  <c r="P258" i="14"/>
  <c r="O258" i="14"/>
  <c r="R257" i="14"/>
  <c r="Q257" i="14"/>
  <c r="P257" i="14"/>
  <c r="O257" i="14"/>
  <c r="R256" i="14"/>
  <c r="Q256" i="14"/>
  <c r="P256" i="14"/>
  <c r="O256" i="14"/>
  <c r="R255" i="14"/>
  <c r="Q255" i="14"/>
  <c r="P255" i="14"/>
  <c r="O255" i="14"/>
  <c r="R254" i="14"/>
  <c r="Q254" i="14"/>
  <c r="P254" i="14"/>
  <c r="O254" i="14"/>
  <c r="R253" i="14"/>
  <c r="Q253" i="14"/>
  <c r="P253" i="14"/>
  <c r="O253" i="14"/>
  <c r="A252" i="14"/>
  <c r="A251" i="14"/>
  <c r="A250" i="14"/>
  <c r="C249" i="14"/>
  <c r="A249" i="14"/>
  <c r="A248" i="14"/>
  <c r="A247" i="14"/>
  <c r="A246" i="14"/>
  <c r="R245" i="14"/>
  <c r="Q245" i="14"/>
  <c r="P245" i="14"/>
  <c r="O245" i="14"/>
  <c r="C245" i="14"/>
  <c r="A245" i="14"/>
  <c r="R244" i="14"/>
  <c r="Q244" i="14"/>
  <c r="P244" i="14"/>
  <c r="O244" i="14"/>
  <c r="C244" i="14"/>
  <c r="A244" i="14"/>
  <c r="R243" i="14"/>
  <c r="Q243" i="14"/>
  <c r="P243" i="14"/>
  <c r="O243" i="14"/>
  <c r="C243" i="14"/>
  <c r="A243" i="14"/>
  <c r="R242" i="14"/>
  <c r="Q242" i="14"/>
  <c r="P242" i="14"/>
  <c r="O242" i="14"/>
  <c r="C242" i="14"/>
  <c r="A242" i="14"/>
  <c r="R241" i="14"/>
  <c r="Q241" i="14"/>
  <c r="P241" i="14"/>
  <c r="O241" i="14"/>
  <c r="C241" i="14"/>
  <c r="A241" i="14"/>
  <c r="R240" i="14"/>
  <c r="Q240" i="14"/>
  <c r="P240" i="14"/>
  <c r="O240" i="14"/>
  <c r="C240" i="14"/>
  <c r="A240" i="14"/>
  <c r="R239" i="14"/>
  <c r="Q239" i="14"/>
  <c r="P239" i="14"/>
  <c r="O239" i="14"/>
  <c r="C239" i="14"/>
  <c r="A239" i="14"/>
  <c r="R238" i="14"/>
  <c r="Q238" i="14"/>
  <c r="P238" i="14"/>
  <c r="O238" i="14"/>
  <c r="C238" i="14"/>
  <c r="A238" i="14"/>
  <c r="R237" i="14"/>
  <c r="Q237" i="14"/>
  <c r="P237" i="14"/>
  <c r="O237" i="14"/>
  <c r="C237" i="14"/>
  <c r="A237" i="14"/>
  <c r="R236" i="14"/>
  <c r="Q236" i="14"/>
  <c r="P236" i="14"/>
  <c r="O236" i="14"/>
  <c r="C236" i="14"/>
  <c r="A236" i="14"/>
  <c r="R235" i="14"/>
  <c r="Q235" i="14"/>
  <c r="P235" i="14"/>
  <c r="O235" i="14"/>
  <c r="C235" i="14"/>
  <c r="A235" i="14"/>
  <c r="R234" i="14"/>
  <c r="Q234" i="14"/>
  <c r="P234" i="14"/>
  <c r="O234" i="14"/>
  <c r="C234" i="14"/>
  <c r="A234" i="14"/>
  <c r="R233" i="14"/>
  <c r="Q233" i="14"/>
  <c r="P233" i="14"/>
  <c r="O233" i="14"/>
  <c r="C233" i="14"/>
  <c r="A233" i="14"/>
  <c r="R232" i="14"/>
  <c r="Q232" i="14"/>
  <c r="P232" i="14"/>
  <c r="O232" i="14"/>
  <c r="C232" i="14"/>
  <c r="A232" i="14"/>
  <c r="R231" i="14"/>
  <c r="Q231" i="14"/>
  <c r="P231" i="14"/>
  <c r="O231" i="14"/>
  <c r="C231" i="14"/>
  <c r="A231" i="14"/>
  <c r="B231" i="14" s="1"/>
  <c r="A230" i="14"/>
  <c r="A229" i="14"/>
  <c r="A228" i="14"/>
  <c r="A227" i="14"/>
  <c r="R226" i="14"/>
  <c r="Q226" i="14"/>
  <c r="P226" i="14"/>
  <c r="O226" i="14"/>
  <c r="C226" i="14"/>
  <c r="A226" i="14"/>
  <c r="R225" i="14"/>
  <c r="Q225" i="14"/>
  <c r="P225" i="14"/>
  <c r="O225" i="14"/>
  <c r="C225" i="14"/>
  <c r="A225" i="14"/>
  <c r="R224" i="14"/>
  <c r="Q224" i="14"/>
  <c r="P224" i="14"/>
  <c r="O224" i="14"/>
  <c r="C224" i="14"/>
  <c r="A224" i="14"/>
  <c r="R223" i="14"/>
  <c r="Q223" i="14"/>
  <c r="P223" i="14"/>
  <c r="O223" i="14"/>
  <c r="C223" i="14"/>
  <c r="A223" i="14"/>
  <c r="R222" i="14"/>
  <c r="Q222" i="14"/>
  <c r="P222" i="14"/>
  <c r="O222" i="14"/>
  <c r="C222" i="14"/>
  <c r="A222" i="14"/>
  <c r="R221" i="14"/>
  <c r="Q221" i="14"/>
  <c r="P221" i="14"/>
  <c r="O221" i="14"/>
  <c r="C221" i="14"/>
  <c r="A221" i="14"/>
  <c r="R220" i="14"/>
  <c r="Q220" i="14"/>
  <c r="P220" i="14"/>
  <c r="O220" i="14"/>
  <c r="C220" i="14"/>
  <c r="A220" i="14"/>
  <c r="R219" i="14"/>
  <c r="Q219" i="14"/>
  <c r="P219" i="14"/>
  <c r="O219" i="14"/>
  <c r="C219" i="14"/>
  <c r="A219" i="14"/>
  <c r="R218" i="14"/>
  <c r="Q218" i="14"/>
  <c r="P218" i="14"/>
  <c r="O218" i="14"/>
  <c r="C218" i="14"/>
  <c r="A218" i="14"/>
  <c r="R217" i="14"/>
  <c r="Q217" i="14"/>
  <c r="P217" i="14"/>
  <c r="O217" i="14"/>
  <c r="C217" i="14"/>
  <c r="A217" i="14"/>
  <c r="R216" i="14"/>
  <c r="Q216" i="14"/>
  <c r="P216" i="14"/>
  <c r="O216" i="14"/>
  <c r="C216" i="14"/>
  <c r="A216" i="14"/>
  <c r="R215" i="14"/>
  <c r="Q215" i="14"/>
  <c r="P215" i="14"/>
  <c r="O215" i="14"/>
  <c r="C215" i="14"/>
  <c r="A215" i="14"/>
  <c r="R214" i="14"/>
  <c r="Q214" i="14"/>
  <c r="P214" i="14"/>
  <c r="O214" i="14"/>
  <c r="C214" i="14"/>
  <c r="A214" i="14"/>
  <c r="R213" i="14"/>
  <c r="Q213" i="14"/>
  <c r="P213" i="14"/>
  <c r="O213" i="14"/>
  <c r="C213" i="14"/>
  <c r="A213" i="14"/>
  <c r="B213" i="14" s="1"/>
  <c r="A212" i="14"/>
  <c r="A211" i="14"/>
  <c r="A209" i="14"/>
  <c r="R208" i="14"/>
  <c r="Q208" i="14"/>
  <c r="P208" i="14"/>
  <c r="O208" i="14"/>
  <c r="R207" i="14"/>
  <c r="Q207" i="14"/>
  <c r="P207" i="14"/>
  <c r="O207" i="14"/>
  <c r="R206" i="14"/>
  <c r="Q206" i="14"/>
  <c r="P206" i="14"/>
  <c r="O206" i="14"/>
  <c r="R205" i="14"/>
  <c r="Q205" i="14"/>
  <c r="P205" i="14"/>
  <c r="O205" i="14"/>
  <c r="R204" i="14"/>
  <c r="Q204" i="14"/>
  <c r="P204" i="14"/>
  <c r="O204" i="14"/>
  <c r="R203" i="14"/>
  <c r="Q203" i="14"/>
  <c r="P203" i="14"/>
  <c r="O203" i="14"/>
  <c r="R202" i="14"/>
  <c r="Q202" i="14"/>
  <c r="P202" i="14"/>
  <c r="O202" i="14"/>
  <c r="R201" i="14"/>
  <c r="Q201" i="14"/>
  <c r="P201" i="14"/>
  <c r="O201" i="14"/>
  <c r="R200" i="14"/>
  <c r="Q200" i="14"/>
  <c r="P200" i="14"/>
  <c r="O200" i="14"/>
  <c r="R199" i="14"/>
  <c r="Q199" i="14"/>
  <c r="P199" i="14"/>
  <c r="O199" i="14"/>
  <c r="R198" i="14"/>
  <c r="Q198" i="14"/>
  <c r="P198" i="14"/>
  <c r="O198" i="14"/>
  <c r="R197" i="14"/>
  <c r="Q197" i="14"/>
  <c r="P197" i="14"/>
  <c r="O197" i="14"/>
  <c r="R196" i="14"/>
  <c r="Q196" i="14"/>
  <c r="P196" i="14"/>
  <c r="O196" i="14"/>
  <c r="R195" i="14"/>
  <c r="Q195" i="14"/>
  <c r="P195" i="14"/>
  <c r="O195" i="14"/>
  <c r="R194" i="14"/>
  <c r="Q194" i="14"/>
  <c r="P194" i="14"/>
  <c r="O194" i="14"/>
  <c r="A193" i="14"/>
  <c r="A192" i="14"/>
  <c r="A191" i="14"/>
  <c r="C190" i="14"/>
  <c r="A190" i="14"/>
  <c r="A189" i="14"/>
  <c r="A188" i="14"/>
  <c r="A187" i="14"/>
  <c r="R186" i="14"/>
  <c r="Q186" i="14"/>
  <c r="P186" i="14"/>
  <c r="O186" i="14"/>
  <c r="C186" i="14"/>
  <c r="A186" i="14"/>
  <c r="R185" i="14"/>
  <c r="Q185" i="14"/>
  <c r="P185" i="14"/>
  <c r="O185" i="14"/>
  <c r="C185" i="14"/>
  <c r="A185" i="14"/>
  <c r="R184" i="14"/>
  <c r="Q184" i="14"/>
  <c r="P184" i="14"/>
  <c r="O184" i="14"/>
  <c r="C184" i="14"/>
  <c r="A184" i="14"/>
  <c r="R183" i="14"/>
  <c r="Q183" i="14"/>
  <c r="P183" i="14"/>
  <c r="O183" i="14"/>
  <c r="C183" i="14"/>
  <c r="A183" i="14"/>
  <c r="R182" i="14"/>
  <c r="Q182" i="14"/>
  <c r="P182" i="14"/>
  <c r="O182" i="14"/>
  <c r="C182" i="14"/>
  <c r="A182" i="14"/>
  <c r="R181" i="14"/>
  <c r="Q181" i="14"/>
  <c r="P181" i="14"/>
  <c r="O181" i="14"/>
  <c r="C181" i="14"/>
  <c r="A181" i="14"/>
  <c r="R180" i="14"/>
  <c r="Q180" i="14"/>
  <c r="P180" i="14"/>
  <c r="O180" i="14"/>
  <c r="C180" i="14"/>
  <c r="A180" i="14"/>
  <c r="R179" i="14"/>
  <c r="Q179" i="14"/>
  <c r="P179" i="14"/>
  <c r="O179" i="14"/>
  <c r="C179" i="14"/>
  <c r="A179" i="14"/>
  <c r="R178" i="14"/>
  <c r="Q178" i="14"/>
  <c r="P178" i="14"/>
  <c r="O178" i="14"/>
  <c r="C178" i="14"/>
  <c r="A178" i="14"/>
  <c r="R177" i="14"/>
  <c r="Q177" i="14"/>
  <c r="P177" i="14"/>
  <c r="O177" i="14"/>
  <c r="C177" i="14"/>
  <c r="A177" i="14"/>
  <c r="R176" i="14"/>
  <c r="Q176" i="14"/>
  <c r="P176" i="14"/>
  <c r="O176" i="14"/>
  <c r="C176" i="14"/>
  <c r="A176" i="14"/>
  <c r="R175" i="14"/>
  <c r="Q175" i="14"/>
  <c r="P175" i="14"/>
  <c r="O175" i="14"/>
  <c r="C175" i="14"/>
  <c r="A175" i="14"/>
  <c r="R174" i="14"/>
  <c r="Q174" i="14"/>
  <c r="P174" i="14"/>
  <c r="O174" i="14"/>
  <c r="C174" i="14"/>
  <c r="A174" i="14"/>
  <c r="R173" i="14"/>
  <c r="Q173" i="14"/>
  <c r="P173" i="14"/>
  <c r="O173" i="14"/>
  <c r="C173" i="14"/>
  <c r="A173" i="14"/>
  <c r="R172" i="14"/>
  <c r="Q172" i="14"/>
  <c r="P172" i="14"/>
  <c r="O172" i="14"/>
  <c r="C172" i="14"/>
  <c r="A172" i="14"/>
  <c r="B172" i="14" s="1"/>
  <c r="A171" i="14"/>
  <c r="A170" i="14"/>
  <c r="A169" i="14"/>
  <c r="A168" i="14"/>
  <c r="R167" i="14"/>
  <c r="Q167" i="14"/>
  <c r="P167" i="14"/>
  <c r="O167" i="14"/>
  <c r="C167" i="14"/>
  <c r="A167" i="14"/>
  <c r="R166" i="14"/>
  <c r="Q166" i="14"/>
  <c r="P166" i="14"/>
  <c r="O166" i="14"/>
  <c r="C166" i="14"/>
  <c r="A166" i="14"/>
  <c r="R165" i="14"/>
  <c r="Q165" i="14"/>
  <c r="P165" i="14"/>
  <c r="O165" i="14"/>
  <c r="C165" i="14"/>
  <c r="A165" i="14"/>
  <c r="R164" i="14"/>
  <c r="Q164" i="14"/>
  <c r="P164" i="14"/>
  <c r="O164" i="14"/>
  <c r="C164" i="14"/>
  <c r="A164" i="14"/>
  <c r="R163" i="14"/>
  <c r="Q163" i="14"/>
  <c r="P163" i="14"/>
  <c r="O163" i="14"/>
  <c r="C163" i="14"/>
  <c r="A163" i="14"/>
  <c r="R162" i="14"/>
  <c r="Q162" i="14"/>
  <c r="P162" i="14"/>
  <c r="O162" i="14"/>
  <c r="C162" i="14"/>
  <c r="A162" i="14"/>
  <c r="R161" i="14"/>
  <c r="Q161" i="14"/>
  <c r="P161" i="14"/>
  <c r="O161" i="14"/>
  <c r="C161" i="14"/>
  <c r="A161" i="14"/>
  <c r="R160" i="14"/>
  <c r="Q160" i="14"/>
  <c r="P160" i="14"/>
  <c r="O160" i="14"/>
  <c r="C160" i="14"/>
  <c r="A160" i="14"/>
  <c r="R159" i="14"/>
  <c r="Q159" i="14"/>
  <c r="P159" i="14"/>
  <c r="O159" i="14"/>
  <c r="C159" i="14"/>
  <c r="A159" i="14"/>
  <c r="R158" i="14"/>
  <c r="Q158" i="14"/>
  <c r="P158" i="14"/>
  <c r="O158" i="14"/>
  <c r="C158" i="14"/>
  <c r="A158" i="14"/>
  <c r="R157" i="14"/>
  <c r="Q157" i="14"/>
  <c r="P157" i="14"/>
  <c r="O157" i="14"/>
  <c r="C157" i="14"/>
  <c r="A157" i="14"/>
  <c r="R156" i="14"/>
  <c r="Q156" i="14"/>
  <c r="P156" i="14"/>
  <c r="O156" i="14"/>
  <c r="C156" i="14"/>
  <c r="A156" i="14"/>
  <c r="R155" i="14"/>
  <c r="Q155" i="14"/>
  <c r="P155" i="14"/>
  <c r="O155" i="14"/>
  <c r="C155" i="14"/>
  <c r="A155" i="14"/>
  <c r="R154" i="14"/>
  <c r="Q154" i="14"/>
  <c r="P154" i="14"/>
  <c r="O154" i="14"/>
  <c r="C154" i="14"/>
  <c r="A154" i="14"/>
  <c r="B154" i="14" s="1"/>
  <c r="A153" i="14"/>
  <c r="A152" i="14"/>
  <c r="A150" i="14"/>
  <c r="R149" i="14"/>
  <c r="Q149" i="14"/>
  <c r="P149" i="14"/>
  <c r="O149" i="14"/>
  <c r="R148" i="14"/>
  <c r="Q148" i="14"/>
  <c r="P148" i="14"/>
  <c r="O148" i="14"/>
  <c r="R147" i="14"/>
  <c r="Q147" i="14"/>
  <c r="P147" i="14"/>
  <c r="O147" i="14"/>
  <c r="R146" i="14"/>
  <c r="Q146" i="14"/>
  <c r="P146" i="14"/>
  <c r="O146" i="14"/>
  <c r="R145" i="14"/>
  <c r="Q145" i="14"/>
  <c r="P145" i="14"/>
  <c r="O145" i="14"/>
  <c r="R144" i="14"/>
  <c r="Q144" i="14"/>
  <c r="P144" i="14"/>
  <c r="O144" i="14"/>
  <c r="R143" i="14"/>
  <c r="Q143" i="14"/>
  <c r="P143" i="14"/>
  <c r="O143" i="14"/>
  <c r="R142" i="14"/>
  <c r="Q142" i="14"/>
  <c r="P142" i="14"/>
  <c r="O142" i="14"/>
  <c r="R141" i="14"/>
  <c r="Q141" i="14"/>
  <c r="P141" i="14"/>
  <c r="O141" i="14"/>
  <c r="R140" i="14"/>
  <c r="Q140" i="14"/>
  <c r="P140" i="14"/>
  <c r="O140" i="14"/>
  <c r="R139" i="14"/>
  <c r="Q139" i="14"/>
  <c r="P139" i="14"/>
  <c r="O139" i="14"/>
  <c r="R138" i="14"/>
  <c r="Q138" i="14"/>
  <c r="P138" i="14"/>
  <c r="O138" i="14"/>
  <c r="R137" i="14"/>
  <c r="Q137" i="14"/>
  <c r="P137" i="14"/>
  <c r="O137" i="14"/>
  <c r="R136" i="14"/>
  <c r="Q136" i="14"/>
  <c r="P136" i="14"/>
  <c r="O136" i="14"/>
  <c r="R135" i="14"/>
  <c r="Q135" i="14"/>
  <c r="P135" i="14"/>
  <c r="O135" i="14"/>
  <c r="A134" i="14"/>
  <c r="A133" i="14"/>
  <c r="A132" i="14"/>
  <c r="C131" i="14"/>
  <c r="A131" i="14"/>
  <c r="A130" i="14"/>
  <c r="A129" i="14"/>
  <c r="A128" i="14"/>
  <c r="R127" i="14"/>
  <c r="Q127" i="14"/>
  <c r="P127" i="14"/>
  <c r="O127" i="14"/>
  <c r="C127" i="14"/>
  <c r="A127" i="14"/>
  <c r="R126" i="14"/>
  <c r="Q126" i="14"/>
  <c r="P126" i="14"/>
  <c r="O126" i="14"/>
  <c r="C126" i="14"/>
  <c r="A126" i="14"/>
  <c r="R125" i="14"/>
  <c r="Q125" i="14"/>
  <c r="P125" i="14"/>
  <c r="O125" i="14"/>
  <c r="C125" i="14"/>
  <c r="A125" i="14"/>
  <c r="R124" i="14"/>
  <c r="Q124" i="14"/>
  <c r="P124" i="14"/>
  <c r="O124" i="14"/>
  <c r="C124" i="14"/>
  <c r="A124" i="14"/>
  <c r="R123" i="14"/>
  <c r="Q123" i="14"/>
  <c r="P123" i="14"/>
  <c r="O123" i="14"/>
  <c r="C123" i="14"/>
  <c r="A123" i="14"/>
  <c r="R122" i="14"/>
  <c r="Q122" i="14"/>
  <c r="P122" i="14"/>
  <c r="O122" i="14"/>
  <c r="C122" i="14"/>
  <c r="A122" i="14"/>
  <c r="R121" i="14"/>
  <c r="Q121" i="14"/>
  <c r="P121" i="14"/>
  <c r="O121" i="14"/>
  <c r="C121" i="14"/>
  <c r="A121" i="14"/>
  <c r="R120" i="14"/>
  <c r="Q120" i="14"/>
  <c r="P120" i="14"/>
  <c r="O120" i="14"/>
  <c r="C120" i="14"/>
  <c r="A120" i="14"/>
  <c r="R119" i="14"/>
  <c r="Q119" i="14"/>
  <c r="P119" i="14"/>
  <c r="O119" i="14"/>
  <c r="C119" i="14"/>
  <c r="A119" i="14"/>
  <c r="R118" i="14"/>
  <c r="Q118" i="14"/>
  <c r="P118" i="14"/>
  <c r="O118" i="14"/>
  <c r="C118" i="14"/>
  <c r="A118" i="14"/>
  <c r="R117" i="14"/>
  <c r="Q117" i="14"/>
  <c r="P117" i="14"/>
  <c r="O117" i="14"/>
  <c r="C117" i="14"/>
  <c r="A117" i="14"/>
  <c r="R116" i="14"/>
  <c r="Q116" i="14"/>
  <c r="P116" i="14"/>
  <c r="O116" i="14"/>
  <c r="C116" i="14"/>
  <c r="A116" i="14"/>
  <c r="R115" i="14"/>
  <c r="Q115" i="14"/>
  <c r="P115" i="14"/>
  <c r="O115" i="14"/>
  <c r="C115" i="14"/>
  <c r="A115" i="14"/>
  <c r="R114" i="14"/>
  <c r="Q114" i="14"/>
  <c r="P114" i="14"/>
  <c r="O114" i="14"/>
  <c r="C114" i="14"/>
  <c r="A114" i="14"/>
  <c r="R113" i="14"/>
  <c r="Q113" i="14"/>
  <c r="P113" i="14"/>
  <c r="O113" i="14"/>
  <c r="C113" i="14"/>
  <c r="A113" i="14"/>
  <c r="B113" i="14" s="1"/>
  <c r="A112" i="14"/>
  <c r="A111" i="14"/>
  <c r="A110" i="14"/>
  <c r="A109" i="14"/>
  <c r="R108" i="14"/>
  <c r="Q108" i="14"/>
  <c r="P108" i="14"/>
  <c r="O108" i="14"/>
  <c r="C108" i="14"/>
  <c r="A108" i="14"/>
  <c r="R107" i="14"/>
  <c r="Q107" i="14"/>
  <c r="P107" i="14"/>
  <c r="O107" i="14"/>
  <c r="C107" i="14"/>
  <c r="A107" i="14"/>
  <c r="R106" i="14"/>
  <c r="Q106" i="14"/>
  <c r="P106" i="14"/>
  <c r="O106" i="14"/>
  <c r="C106" i="14"/>
  <c r="A106" i="14"/>
  <c r="R105" i="14"/>
  <c r="Q105" i="14"/>
  <c r="P105" i="14"/>
  <c r="O105" i="14"/>
  <c r="C105" i="14"/>
  <c r="A105" i="14"/>
  <c r="R104" i="14"/>
  <c r="Q104" i="14"/>
  <c r="P104" i="14"/>
  <c r="O104" i="14"/>
  <c r="C104" i="14"/>
  <c r="A104" i="14"/>
  <c r="R103" i="14"/>
  <c r="Q103" i="14"/>
  <c r="P103" i="14"/>
  <c r="O103" i="14"/>
  <c r="C103" i="14"/>
  <c r="A103" i="14"/>
  <c r="R102" i="14"/>
  <c r="Q102" i="14"/>
  <c r="P102" i="14"/>
  <c r="O102" i="14"/>
  <c r="C102" i="14"/>
  <c r="A102" i="14"/>
  <c r="R101" i="14"/>
  <c r="Q101" i="14"/>
  <c r="P101" i="14"/>
  <c r="O101" i="14"/>
  <c r="C101" i="14"/>
  <c r="A101" i="14"/>
  <c r="R100" i="14"/>
  <c r="Q100" i="14"/>
  <c r="P100" i="14"/>
  <c r="O100" i="14"/>
  <c r="C100" i="14"/>
  <c r="A100" i="14"/>
  <c r="R99" i="14"/>
  <c r="Q99" i="14"/>
  <c r="P99" i="14"/>
  <c r="O99" i="14"/>
  <c r="C99" i="14"/>
  <c r="A99" i="14"/>
  <c r="R98" i="14"/>
  <c r="Q98" i="14"/>
  <c r="P98" i="14"/>
  <c r="O98" i="14"/>
  <c r="C98" i="14"/>
  <c r="A98" i="14"/>
  <c r="R97" i="14"/>
  <c r="Q97" i="14"/>
  <c r="P97" i="14"/>
  <c r="O97" i="14"/>
  <c r="C97" i="14"/>
  <c r="A97" i="14"/>
  <c r="R96" i="14"/>
  <c r="Q96" i="14"/>
  <c r="P96" i="14"/>
  <c r="O96" i="14"/>
  <c r="C96" i="14"/>
  <c r="A96" i="14"/>
  <c r="R95" i="14"/>
  <c r="Q95" i="14"/>
  <c r="P95" i="14"/>
  <c r="O95" i="14"/>
  <c r="C95" i="14"/>
  <c r="A95" i="14"/>
  <c r="B95" i="14" s="1"/>
  <c r="A94" i="14"/>
  <c r="A93" i="14"/>
  <c r="A91" i="14"/>
  <c r="R90" i="14"/>
  <c r="Q90" i="14"/>
  <c r="P90" i="14"/>
  <c r="O90" i="14"/>
  <c r="R89" i="14"/>
  <c r="Q89" i="14"/>
  <c r="P89" i="14"/>
  <c r="O89" i="14"/>
  <c r="R88" i="14"/>
  <c r="Q88" i="14"/>
  <c r="P88" i="14"/>
  <c r="O88" i="14"/>
  <c r="R87" i="14"/>
  <c r="Q87" i="14"/>
  <c r="P87" i="14"/>
  <c r="O87" i="14"/>
  <c r="R86" i="14"/>
  <c r="Q86" i="14"/>
  <c r="P86" i="14"/>
  <c r="O86" i="14"/>
  <c r="R85" i="14"/>
  <c r="Q85" i="14"/>
  <c r="P85" i="14"/>
  <c r="O85" i="14"/>
  <c r="R84" i="14"/>
  <c r="Q84" i="14"/>
  <c r="P84" i="14"/>
  <c r="O84" i="14"/>
  <c r="R83" i="14"/>
  <c r="Q83" i="14"/>
  <c r="P83" i="14"/>
  <c r="O83" i="14"/>
  <c r="R82" i="14"/>
  <c r="Q82" i="14"/>
  <c r="P82" i="14"/>
  <c r="O82" i="14"/>
  <c r="R81" i="14"/>
  <c r="Q81" i="14"/>
  <c r="P81" i="14"/>
  <c r="O81" i="14"/>
  <c r="R80" i="14"/>
  <c r="Q80" i="14"/>
  <c r="P80" i="14"/>
  <c r="O80" i="14"/>
  <c r="R79" i="14"/>
  <c r="Q79" i="14"/>
  <c r="P79" i="14"/>
  <c r="O79" i="14"/>
  <c r="R78" i="14"/>
  <c r="Q78" i="14"/>
  <c r="P78" i="14"/>
  <c r="O78" i="14"/>
  <c r="R77" i="14"/>
  <c r="Q77" i="14"/>
  <c r="P77" i="14"/>
  <c r="O77" i="14"/>
  <c r="Q76" i="14"/>
  <c r="P76" i="14"/>
  <c r="A75" i="14"/>
  <c r="A74" i="14"/>
  <c r="A73" i="14"/>
  <c r="C72" i="14"/>
  <c r="A72" i="14"/>
  <c r="A71" i="14"/>
  <c r="A70" i="14"/>
  <c r="A69" i="14"/>
  <c r="R68" i="14"/>
  <c r="Q68" i="14"/>
  <c r="P68" i="14"/>
  <c r="O68" i="14"/>
  <c r="C68" i="14"/>
  <c r="A68" i="14"/>
  <c r="R67" i="14"/>
  <c r="Q67" i="14"/>
  <c r="P67" i="14"/>
  <c r="O67" i="14"/>
  <c r="C67" i="14"/>
  <c r="A67" i="14"/>
  <c r="R66" i="14"/>
  <c r="Q66" i="14"/>
  <c r="P66" i="14"/>
  <c r="O66" i="14"/>
  <c r="C66" i="14"/>
  <c r="A66" i="14"/>
  <c r="R65" i="14"/>
  <c r="Q65" i="14"/>
  <c r="P65" i="14"/>
  <c r="O65" i="14"/>
  <c r="C65" i="14"/>
  <c r="A65" i="14"/>
  <c r="R64" i="14"/>
  <c r="Q64" i="14"/>
  <c r="P64" i="14"/>
  <c r="O64" i="14"/>
  <c r="C64" i="14"/>
  <c r="A64" i="14"/>
  <c r="R63" i="14"/>
  <c r="Q63" i="14"/>
  <c r="P63" i="14"/>
  <c r="O63" i="14"/>
  <c r="C63" i="14"/>
  <c r="A63" i="14"/>
  <c r="R62" i="14"/>
  <c r="Q62" i="14"/>
  <c r="P62" i="14"/>
  <c r="O62" i="14"/>
  <c r="C62" i="14"/>
  <c r="A62" i="14"/>
  <c r="R61" i="14"/>
  <c r="Q61" i="14"/>
  <c r="P61" i="14"/>
  <c r="O61" i="14"/>
  <c r="C61" i="14"/>
  <c r="A61" i="14"/>
  <c r="R60" i="14"/>
  <c r="Q60" i="14"/>
  <c r="P60" i="14"/>
  <c r="O60" i="14"/>
  <c r="C60" i="14"/>
  <c r="A60" i="14"/>
  <c r="R59" i="14"/>
  <c r="Q59" i="14"/>
  <c r="P59" i="14"/>
  <c r="O59" i="14"/>
  <c r="C59" i="14"/>
  <c r="A59" i="14"/>
  <c r="R58" i="14"/>
  <c r="Q58" i="14"/>
  <c r="P58" i="14"/>
  <c r="O58" i="14"/>
  <c r="C58" i="14"/>
  <c r="A58" i="14"/>
  <c r="R57" i="14"/>
  <c r="Q57" i="14"/>
  <c r="P57" i="14"/>
  <c r="O57" i="14"/>
  <c r="C57" i="14"/>
  <c r="A57" i="14"/>
  <c r="R56" i="14"/>
  <c r="Q56" i="14"/>
  <c r="P56" i="14"/>
  <c r="O56" i="14"/>
  <c r="C56" i="14"/>
  <c r="A56" i="14"/>
  <c r="R55" i="14"/>
  <c r="Q55" i="14"/>
  <c r="P55" i="14"/>
  <c r="O55" i="14"/>
  <c r="C55" i="14"/>
  <c r="A55" i="14"/>
  <c r="R54" i="14"/>
  <c r="Q54" i="14"/>
  <c r="P54" i="14"/>
  <c r="O54" i="14"/>
  <c r="C54" i="14"/>
  <c r="A54" i="14"/>
  <c r="B54" i="14" s="1"/>
  <c r="A53" i="14"/>
  <c r="A52" i="14"/>
  <c r="A51" i="14"/>
  <c r="A50" i="14"/>
  <c r="R49" i="14"/>
  <c r="Q49" i="14"/>
  <c r="P49" i="14"/>
  <c r="O49" i="14"/>
  <c r="C49" i="14"/>
  <c r="A49" i="14"/>
  <c r="R48" i="14"/>
  <c r="Q48" i="14"/>
  <c r="P48" i="14"/>
  <c r="O48" i="14"/>
  <c r="C48" i="14"/>
  <c r="A48" i="14"/>
  <c r="R47" i="14"/>
  <c r="Q47" i="14"/>
  <c r="P47" i="14"/>
  <c r="O47" i="14"/>
  <c r="C47" i="14"/>
  <c r="A47" i="14"/>
  <c r="R46" i="14"/>
  <c r="Q46" i="14"/>
  <c r="P46" i="14"/>
  <c r="O46" i="14"/>
  <c r="C46" i="14"/>
  <c r="A46" i="14"/>
  <c r="R45" i="14"/>
  <c r="Q45" i="14"/>
  <c r="P45" i="14"/>
  <c r="O45" i="14"/>
  <c r="C45" i="14"/>
  <c r="A45" i="14"/>
  <c r="R44" i="14"/>
  <c r="Q44" i="14"/>
  <c r="P44" i="14"/>
  <c r="O44" i="14"/>
  <c r="C44" i="14"/>
  <c r="A44" i="14"/>
  <c r="R43" i="14"/>
  <c r="Q43" i="14"/>
  <c r="P43" i="14"/>
  <c r="O43" i="14"/>
  <c r="C43" i="14"/>
  <c r="A43" i="14"/>
  <c r="R42" i="14"/>
  <c r="Q42" i="14"/>
  <c r="P42" i="14"/>
  <c r="O42" i="14"/>
  <c r="C42" i="14"/>
  <c r="A42" i="14"/>
  <c r="R41" i="14"/>
  <c r="Q41" i="14"/>
  <c r="P41" i="14"/>
  <c r="O41" i="14"/>
  <c r="C41" i="14"/>
  <c r="A41" i="14"/>
  <c r="R40" i="14"/>
  <c r="Q40" i="14"/>
  <c r="P40" i="14"/>
  <c r="O40" i="14"/>
  <c r="C40" i="14"/>
  <c r="A40" i="14"/>
  <c r="R39" i="14"/>
  <c r="Q39" i="14"/>
  <c r="P39" i="14"/>
  <c r="O39" i="14"/>
  <c r="C39" i="14"/>
  <c r="A39" i="14"/>
  <c r="R38" i="14"/>
  <c r="Q38" i="14"/>
  <c r="P38" i="14"/>
  <c r="O38" i="14"/>
  <c r="C38" i="14"/>
  <c r="A38" i="14"/>
  <c r="R37" i="14"/>
  <c r="Q37" i="14"/>
  <c r="P37" i="14"/>
  <c r="O37" i="14"/>
  <c r="C37" i="14"/>
  <c r="A37" i="14"/>
  <c r="R36" i="14"/>
  <c r="Q36" i="14"/>
  <c r="P36" i="14"/>
  <c r="O36" i="14"/>
  <c r="C36" i="14"/>
  <c r="A36" i="14"/>
  <c r="B36" i="14" s="1"/>
  <c r="A35" i="14"/>
  <c r="A34" i="14"/>
  <c r="A32" i="14"/>
  <c r="R31" i="14"/>
  <c r="Q31" i="14"/>
  <c r="P31" i="14"/>
  <c r="O31" i="14"/>
  <c r="R30" i="14"/>
  <c r="Q30" i="14"/>
  <c r="P30" i="14"/>
  <c r="O30" i="14"/>
  <c r="R29" i="14"/>
  <c r="Q29" i="14"/>
  <c r="P29" i="14"/>
  <c r="O29" i="14"/>
  <c r="R28" i="14"/>
  <c r="Q28" i="14"/>
  <c r="P28" i="14"/>
  <c r="O28" i="14"/>
  <c r="R27" i="14"/>
  <c r="Q27" i="14"/>
  <c r="P27" i="14"/>
  <c r="O27" i="14"/>
  <c r="R26" i="14"/>
  <c r="Q26" i="14"/>
  <c r="P26" i="14"/>
  <c r="O26" i="14"/>
  <c r="R25" i="14"/>
  <c r="Q25" i="14"/>
  <c r="P25" i="14"/>
  <c r="O25" i="14"/>
  <c r="R24" i="14"/>
  <c r="Q24" i="14"/>
  <c r="P24" i="14"/>
  <c r="O24" i="14"/>
  <c r="R23" i="14"/>
  <c r="Q23" i="14"/>
  <c r="P23" i="14"/>
  <c r="O23" i="14"/>
  <c r="R22" i="14"/>
  <c r="Q22" i="14"/>
  <c r="P22" i="14"/>
  <c r="O22" i="14"/>
  <c r="R21" i="14"/>
  <c r="Q21" i="14"/>
  <c r="P21" i="14"/>
  <c r="O21" i="14"/>
  <c r="R20" i="14"/>
  <c r="Q20" i="14"/>
  <c r="P20" i="14"/>
  <c r="O20" i="14"/>
  <c r="R19" i="14"/>
  <c r="Q19" i="14"/>
  <c r="P19" i="14"/>
  <c r="O19" i="14"/>
  <c r="R18" i="14"/>
  <c r="Q18" i="14"/>
  <c r="P18" i="14"/>
  <c r="O18" i="14"/>
  <c r="Q17" i="14"/>
  <c r="P17" i="14"/>
  <c r="A16" i="14"/>
  <c r="A15" i="14"/>
  <c r="A14" i="14"/>
  <c r="C13" i="14"/>
  <c r="A13" i="14"/>
  <c r="A12" i="14"/>
  <c r="A11" i="14"/>
  <c r="C10" i="14"/>
  <c r="A10" i="14"/>
  <c r="C9" i="14"/>
  <c r="A9" i="14"/>
  <c r="C8" i="14"/>
  <c r="A8" i="14"/>
  <c r="C7" i="14"/>
  <c r="A7" i="14"/>
  <c r="B7" i="14" s="1"/>
  <c r="C6" i="14"/>
  <c r="I2" i="14"/>
  <c r="I304" i="7"/>
  <c r="I303" i="7"/>
  <c r="I302" i="7"/>
  <c r="I301" i="7"/>
  <c r="I300" i="7"/>
  <c r="I299" i="7"/>
  <c r="I298" i="7"/>
  <c r="I297" i="7"/>
  <c r="I296" i="7"/>
  <c r="I295" i="7"/>
  <c r="I294" i="7"/>
  <c r="I293" i="7"/>
  <c r="I292" i="7"/>
  <c r="I291" i="7"/>
  <c r="I290" i="7"/>
  <c r="B185" i="13"/>
  <c r="A185" i="13" s="1"/>
  <c r="I285" i="7"/>
  <c r="I284" i="7"/>
  <c r="I283" i="7"/>
  <c r="I282" i="7"/>
  <c r="I281" i="7"/>
  <c r="I280" i="7"/>
  <c r="I279" i="7"/>
  <c r="I278" i="7"/>
  <c r="I277" i="7"/>
  <c r="I276" i="7"/>
  <c r="I275" i="7"/>
  <c r="I274" i="7"/>
  <c r="J273" i="7"/>
  <c r="C267" i="7"/>
  <c r="A267" i="7"/>
  <c r="A267" i="14" s="1"/>
  <c r="C266" i="7"/>
  <c r="A266" i="7"/>
  <c r="A266" i="9" s="1"/>
  <c r="C265" i="7"/>
  <c r="A265" i="7"/>
  <c r="A265" i="14" s="1"/>
  <c r="C264" i="7"/>
  <c r="A264" i="7"/>
  <c r="A264" i="9" s="1"/>
  <c r="C263" i="7"/>
  <c r="A263" i="7"/>
  <c r="A263" i="14" s="1"/>
  <c r="C262" i="7"/>
  <c r="A262" i="7"/>
  <c r="A262" i="9" s="1"/>
  <c r="C261" i="7"/>
  <c r="A261" i="7"/>
  <c r="A261" i="9" s="1"/>
  <c r="C260" i="7"/>
  <c r="A260" i="7"/>
  <c r="A260" i="9" s="1"/>
  <c r="C259" i="7"/>
  <c r="A259" i="7"/>
  <c r="A259" i="14" s="1"/>
  <c r="C258" i="7"/>
  <c r="A258" i="7"/>
  <c r="A258" i="9" s="1"/>
  <c r="C257" i="7"/>
  <c r="A257" i="7"/>
  <c r="A257" i="14" s="1"/>
  <c r="C256" i="7"/>
  <c r="A256" i="7"/>
  <c r="A256" i="9" s="1"/>
  <c r="C255" i="7"/>
  <c r="A255" i="7"/>
  <c r="A255" i="14" s="1"/>
  <c r="C254" i="7"/>
  <c r="A254" i="7"/>
  <c r="A254" i="9" s="1"/>
  <c r="C253" i="7"/>
  <c r="A253" i="7"/>
  <c r="C249" i="7"/>
  <c r="I245" i="7"/>
  <c r="I244" i="7"/>
  <c r="I243" i="7"/>
  <c r="I242" i="7"/>
  <c r="I241" i="7"/>
  <c r="I240" i="7"/>
  <c r="I239" i="7"/>
  <c r="I238" i="7"/>
  <c r="I237" i="7"/>
  <c r="I236" i="7"/>
  <c r="I235" i="7"/>
  <c r="I234" i="7"/>
  <c r="I233" i="7"/>
  <c r="I232" i="7"/>
  <c r="I231" i="7"/>
  <c r="I226" i="7"/>
  <c r="I225" i="7"/>
  <c r="I224" i="7"/>
  <c r="I223" i="7"/>
  <c r="I222" i="7"/>
  <c r="I221" i="7"/>
  <c r="I220" i="7"/>
  <c r="I219" i="7"/>
  <c r="I218" i="7"/>
  <c r="I217" i="7"/>
  <c r="I216" i="7"/>
  <c r="I215" i="7"/>
  <c r="J214" i="7"/>
  <c r="B134" i="13"/>
  <c r="C208" i="7"/>
  <c r="A208" i="7"/>
  <c r="A208" i="14" s="1"/>
  <c r="C207" i="7"/>
  <c r="A207" i="7"/>
  <c r="A207" i="9" s="1"/>
  <c r="C206" i="7"/>
  <c r="A206" i="7"/>
  <c r="A206" i="14" s="1"/>
  <c r="C205" i="7"/>
  <c r="A205" i="7"/>
  <c r="A205" i="9" s="1"/>
  <c r="C204" i="7"/>
  <c r="A204" i="7"/>
  <c r="A204" i="9" s="1"/>
  <c r="C203" i="7"/>
  <c r="A203" i="7"/>
  <c r="A203" i="14" s="1"/>
  <c r="C202" i="7"/>
  <c r="A202" i="7"/>
  <c r="A202" i="9" s="1"/>
  <c r="C201" i="7"/>
  <c r="A201" i="7"/>
  <c r="A201" i="14" s="1"/>
  <c r="C200" i="7"/>
  <c r="A200" i="7"/>
  <c r="A200" i="14" s="1"/>
  <c r="C199" i="7"/>
  <c r="A199" i="7"/>
  <c r="A199" i="9" s="1"/>
  <c r="C198" i="7"/>
  <c r="A198" i="7"/>
  <c r="A198" i="14" s="1"/>
  <c r="C197" i="7"/>
  <c r="A197" i="7"/>
  <c r="A197" i="9" s="1"/>
  <c r="C196" i="7"/>
  <c r="A196" i="7"/>
  <c r="A196" i="9" s="1"/>
  <c r="C195" i="7"/>
  <c r="A195" i="7"/>
  <c r="A195" i="14" s="1"/>
  <c r="C194" i="7"/>
  <c r="A194" i="7"/>
  <c r="C190" i="7"/>
  <c r="I186" i="7"/>
  <c r="I185" i="7"/>
  <c r="I184" i="7"/>
  <c r="I183" i="7"/>
  <c r="I182" i="7"/>
  <c r="I181" i="7"/>
  <c r="I180" i="7"/>
  <c r="I179" i="7"/>
  <c r="I178" i="7"/>
  <c r="I177" i="7"/>
  <c r="I176" i="7"/>
  <c r="I175" i="7"/>
  <c r="I174" i="7"/>
  <c r="I173" i="7"/>
  <c r="I172" i="7"/>
  <c r="B113" i="13"/>
  <c r="A113" i="13" s="1"/>
  <c r="I167" i="7"/>
  <c r="I166" i="7"/>
  <c r="I165" i="7"/>
  <c r="I164" i="7"/>
  <c r="I163" i="7"/>
  <c r="I162" i="7"/>
  <c r="I161" i="7"/>
  <c r="I160" i="7"/>
  <c r="I159" i="7"/>
  <c r="I158" i="7"/>
  <c r="I157" i="7"/>
  <c r="I156" i="7"/>
  <c r="J155" i="7"/>
  <c r="B98" i="13"/>
  <c r="C149" i="7"/>
  <c r="A149" i="7"/>
  <c r="A149" i="9" s="1"/>
  <c r="C148" i="7"/>
  <c r="A148" i="7"/>
  <c r="A148" i="9" s="1"/>
  <c r="C147" i="7"/>
  <c r="A147" i="7"/>
  <c r="A147" i="9" s="1"/>
  <c r="C146" i="7"/>
  <c r="A146" i="7"/>
  <c r="A146" i="14" s="1"/>
  <c r="C145" i="7"/>
  <c r="A145" i="7"/>
  <c r="A145" i="9" s="1"/>
  <c r="C144" i="7"/>
  <c r="A144" i="7"/>
  <c r="A144" i="14" s="1"/>
  <c r="C143" i="7"/>
  <c r="A143" i="7"/>
  <c r="A143" i="9" s="1"/>
  <c r="C142" i="7"/>
  <c r="A142" i="7"/>
  <c r="A142" i="9" s="1"/>
  <c r="C141" i="7"/>
  <c r="A141" i="7"/>
  <c r="A141" i="9" s="1"/>
  <c r="C140" i="7"/>
  <c r="A140" i="7"/>
  <c r="A140" i="9" s="1"/>
  <c r="C139" i="7"/>
  <c r="A139" i="7"/>
  <c r="A139" i="9" s="1"/>
  <c r="C138" i="7"/>
  <c r="A138" i="7"/>
  <c r="A138" i="14" s="1"/>
  <c r="C137" i="7"/>
  <c r="A137" i="7"/>
  <c r="A137" i="9" s="1"/>
  <c r="C136" i="7"/>
  <c r="A136" i="7"/>
  <c r="A136" i="14" s="1"/>
  <c r="C135" i="7"/>
  <c r="A135" i="7"/>
  <c r="C131" i="7"/>
  <c r="I127" i="7"/>
  <c r="I126" i="7"/>
  <c r="I125" i="7"/>
  <c r="I124" i="7"/>
  <c r="I123" i="7"/>
  <c r="I122" i="7"/>
  <c r="I121" i="7"/>
  <c r="I120" i="7"/>
  <c r="I119" i="7"/>
  <c r="I118" i="7"/>
  <c r="I117" i="7"/>
  <c r="I116" i="7"/>
  <c r="I115" i="7"/>
  <c r="I114" i="7"/>
  <c r="I113" i="7"/>
  <c r="I108" i="7"/>
  <c r="I107" i="7"/>
  <c r="I106" i="7"/>
  <c r="I105" i="7"/>
  <c r="I104" i="7"/>
  <c r="I103" i="7"/>
  <c r="I102" i="7"/>
  <c r="I101" i="7"/>
  <c r="I100" i="7"/>
  <c r="I99" i="7"/>
  <c r="I98" i="7"/>
  <c r="I97" i="7"/>
  <c r="J96" i="7"/>
  <c r="C90" i="7"/>
  <c r="A90" i="7"/>
  <c r="C89" i="7"/>
  <c r="A89" i="7"/>
  <c r="C88" i="7"/>
  <c r="A88" i="7"/>
  <c r="C87" i="7"/>
  <c r="A87" i="7"/>
  <c r="C86" i="7"/>
  <c r="A86" i="7"/>
  <c r="C85" i="7"/>
  <c r="A85" i="7"/>
  <c r="C84" i="7"/>
  <c r="A84" i="7"/>
  <c r="C83" i="7"/>
  <c r="A83" i="7"/>
  <c r="C82" i="7"/>
  <c r="A82" i="7"/>
  <c r="C81" i="7"/>
  <c r="A81" i="7"/>
  <c r="C80" i="7"/>
  <c r="A80" i="7"/>
  <c r="C79" i="7"/>
  <c r="A79" i="7"/>
  <c r="C78" i="7"/>
  <c r="C78" i="14" s="1"/>
  <c r="A78" i="7"/>
  <c r="C77" i="7"/>
  <c r="A77" i="7"/>
  <c r="C76" i="7"/>
  <c r="A76" i="7"/>
  <c r="C72" i="7"/>
  <c r="I68" i="7"/>
  <c r="I67" i="7"/>
  <c r="I66" i="7"/>
  <c r="I65" i="7"/>
  <c r="I64" i="7"/>
  <c r="I63" i="7"/>
  <c r="I62" i="7"/>
  <c r="I61" i="7"/>
  <c r="I60" i="7"/>
  <c r="I59" i="7"/>
  <c r="I58" i="7"/>
  <c r="I57" i="7"/>
  <c r="I56" i="7"/>
  <c r="I55" i="7"/>
  <c r="I54" i="7"/>
  <c r="B41" i="13"/>
  <c r="A41" i="13" s="1"/>
  <c r="I49" i="7"/>
  <c r="I48" i="7"/>
  <c r="I47" i="7"/>
  <c r="I46" i="7"/>
  <c r="I45" i="7"/>
  <c r="I44" i="7"/>
  <c r="I43" i="7"/>
  <c r="I42" i="7"/>
  <c r="I41" i="7"/>
  <c r="I40" i="7"/>
  <c r="I39" i="7"/>
  <c r="I38" i="7"/>
  <c r="J37" i="7"/>
  <c r="J37" i="9" s="1"/>
  <c r="C31" i="7"/>
  <c r="A31" i="7"/>
  <c r="C30" i="7"/>
  <c r="A30" i="7"/>
  <c r="C29" i="7"/>
  <c r="A29" i="7"/>
  <c r="C28" i="7"/>
  <c r="A28" i="7"/>
  <c r="C27" i="7"/>
  <c r="A27" i="7"/>
  <c r="C26" i="7"/>
  <c r="A26" i="7"/>
  <c r="C25" i="7"/>
  <c r="A25" i="7"/>
  <c r="C24" i="7"/>
  <c r="A24" i="7"/>
  <c r="C23" i="7"/>
  <c r="A23" i="7"/>
  <c r="C22" i="7"/>
  <c r="A22" i="7"/>
  <c r="C21" i="7"/>
  <c r="A21" i="7"/>
  <c r="C20" i="7"/>
  <c r="A20" i="7"/>
  <c r="C19" i="7"/>
  <c r="A19" i="7"/>
  <c r="C18" i="7"/>
  <c r="C18" i="14" s="1"/>
  <c r="A18" i="7"/>
  <c r="C17" i="7"/>
  <c r="A17" i="7"/>
  <c r="C13" i="7"/>
  <c r="D10" i="7"/>
  <c r="D9" i="7"/>
  <c r="D8" i="7"/>
  <c r="D7" i="7"/>
  <c r="D6" i="7"/>
  <c r="B6" i="7"/>
  <c r="E2" i="7"/>
  <c r="C2" i="7"/>
  <c r="F43" i="15"/>
  <c r="D43" i="15"/>
  <c r="C43" i="15"/>
  <c r="A43" i="15"/>
  <c r="F42" i="15"/>
  <c r="D42" i="15"/>
  <c r="C42" i="15"/>
  <c r="A42" i="15"/>
  <c r="F41" i="15"/>
  <c r="D41" i="15"/>
  <c r="C41" i="15"/>
  <c r="A41" i="15"/>
  <c r="F40" i="15"/>
  <c r="D40" i="15"/>
  <c r="C40" i="15"/>
  <c r="A40" i="15"/>
  <c r="F39" i="15"/>
  <c r="D39" i="15"/>
  <c r="C39" i="15"/>
  <c r="A39" i="15"/>
  <c r="F38" i="15"/>
  <c r="D38" i="15"/>
  <c r="C38" i="15"/>
  <c r="A38" i="15"/>
  <c r="F37" i="15"/>
  <c r="D37" i="15"/>
  <c r="C37" i="15"/>
  <c r="A37" i="15"/>
  <c r="F36" i="15"/>
  <c r="D36" i="15"/>
  <c r="C36" i="15"/>
  <c r="A36" i="15"/>
  <c r="F35" i="15"/>
  <c r="D35" i="15"/>
  <c r="C35" i="15"/>
  <c r="A35" i="15"/>
  <c r="F34" i="15"/>
  <c r="D34" i="15"/>
  <c r="C34" i="15"/>
  <c r="A34" i="15"/>
  <c r="F33" i="15"/>
  <c r="D33" i="15"/>
  <c r="C33" i="15"/>
  <c r="A33" i="15"/>
  <c r="F32" i="15"/>
  <c r="D32" i="15"/>
  <c r="C32" i="15"/>
  <c r="A32" i="15"/>
  <c r="F31" i="15"/>
  <c r="D31" i="15"/>
  <c r="C31" i="15"/>
  <c r="A31" i="15"/>
  <c r="F30" i="15"/>
  <c r="D30" i="15"/>
  <c r="C30" i="15"/>
  <c r="A30" i="15"/>
  <c r="F29" i="15"/>
  <c r="D29" i="15"/>
  <c r="C29" i="15"/>
  <c r="A29" i="15"/>
  <c r="B29" i="15" s="1"/>
  <c r="F28" i="15"/>
  <c r="E28" i="15"/>
  <c r="D28" i="15"/>
  <c r="C28" i="15"/>
  <c r="I61" i="2"/>
  <c r="E61" i="2"/>
  <c r="I60" i="2"/>
  <c r="E60" i="2"/>
  <c r="D51" i="2" s="1"/>
  <c r="D60" i="2"/>
  <c r="C60" i="2"/>
  <c r="I59" i="2"/>
  <c r="E59" i="2"/>
  <c r="D59" i="2"/>
  <c r="C59" i="2"/>
  <c r="D45" i="2" s="1"/>
  <c r="K52" i="2"/>
  <c r="Q52" i="2" s="1"/>
  <c r="R52" i="2" s="1"/>
  <c r="H52" i="2"/>
  <c r="K51" i="2"/>
  <c r="Q51" i="2" s="1"/>
  <c r="H51" i="2"/>
  <c r="K50" i="2"/>
  <c r="Q50" i="2" s="1"/>
  <c r="R50" i="2" s="1"/>
  <c r="H50" i="2"/>
  <c r="K49" i="2"/>
  <c r="Q49" i="2" s="1"/>
  <c r="R49" i="2" s="1"/>
  <c r="H49" i="2"/>
  <c r="J47" i="2"/>
  <c r="I47" i="2"/>
  <c r="K47" i="2" s="1"/>
  <c r="Q47" i="2" s="1"/>
  <c r="H47" i="2"/>
  <c r="J46" i="2"/>
  <c r="I46" i="2"/>
  <c r="K46" i="2" s="1"/>
  <c r="Q46" i="2" s="1"/>
  <c r="H46" i="2"/>
  <c r="J45" i="2"/>
  <c r="I45" i="2"/>
  <c r="K45" i="2" s="1"/>
  <c r="Q45" i="2" s="1"/>
  <c r="H45" i="2"/>
  <c r="J44" i="2"/>
  <c r="I44" i="2"/>
  <c r="K44" i="2" s="1"/>
  <c r="Q44" i="2" s="1"/>
  <c r="H44" i="2"/>
  <c r="B44" i="2"/>
  <c r="J37" i="2"/>
  <c r="K37" i="2" s="1"/>
  <c r="Q37" i="2" s="1"/>
  <c r="R37" i="2" s="1"/>
  <c r="G37" i="2"/>
  <c r="H37" i="2" s="1"/>
  <c r="J36" i="2"/>
  <c r="K36" i="2" s="1"/>
  <c r="Q36" i="2" s="1"/>
  <c r="R36" i="2" s="1"/>
  <c r="G36" i="2"/>
  <c r="H36" i="2" s="1"/>
  <c r="J35" i="2"/>
  <c r="K35" i="2" s="1"/>
  <c r="Q35" i="2" s="1"/>
  <c r="R35" i="2" s="1"/>
  <c r="G35" i="2"/>
  <c r="H35" i="2" s="1"/>
  <c r="J34" i="2"/>
  <c r="K34" i="2" s="1"/>
  <c r="Q34" i="2" s="1"/>
  <c r="R34" i="2" s="1"/>
  <c r="G34" i="2"/>
  <c r="H34" i="2" s="1"/>
  <c r="J33" i="2"/>
  <c r="K33" i="2" s="1"/>
  <c r="Q33" i="2" s="1"/>
  <c r="R33" i="2" s="1"/>
  <c r="G33" i="2"/>
  <c r="H33" i="2" s="1"/>
  <c r="Q32" i="2"/>
  <c r="R32" i="2" s="1"/>
  <c r="O32" i="2"/>
  <c r="P32" i="2" s="1"/>
  <c r="Q31" i="2"/>
  <c r="R31" i="2" s="1"/>
  <c r="O31" i="2"/>
  <c r="P31" i="2" s="1"/>
  <c r="L31" i="2"/>
  <c r="Q30" i="2"/>
  <c r="R30" i="2" s="1"/>
  <c r="O30" i="2"/>
  <c r="P30" i="2" s="1"/>
  <c r="L30" i="2"/>
  <c r="Q29" i="2"/>
  <c r="R29" i="2" s="1"/>
  <c r="O29" i="2"/>
  <c r="P29" i="2" s="1"/>
  <c r="L29" i="2"/>
  <c r="B29" i="2"/>
  <c r="L43" i="15"/>
  <c r="K43" i="15"/>
  <c r="J43" i="15"/>
  <c r="N24" i="2"/>
  <c r="AB24" i="2" s="1"/>
  <c r="P43" i="15"/>
  <c r="K24" i="2"/>
  <c r="Q24" i="2" s="1"/>
  <c r="R24" i="2" s="1"/>
  <c r="H24" i="2"/>
  <c r="L42" i="15"/>
  <c r="K42" i="15"/>
  <c r="J42" i="15"/>
  <c r="N23" i="2"/>
  <c r="S23" i="2" s="1"/>
  <c r="O42" i="15"/>
  <c r="K23" i="2"/>
  <c r="Q23" i="2" s="1"/>
  <c r="R23" i="2" s="1"/>
  <c r="H23" i="2"/>
  <c r="L41" i="15"/>
  <c r="K41" i="15"/>
  <c r="J41" i="15"/>
  <c r="N22" i="2"/>
  <c r="AB22" i="2" s="1"/>
  <c r="P41" i="15"/>
  <c r="K22" i="2"/>
  <c r="Q22" i="2" s="1"/>
  <c r="R22" i="2" s="1"/>
  <c r="H22" i="2"/>
  <c r="E41" i="15" s="1"/>
  <c r="L40" i="15"/>
  <c r="K40" i="15"/>
  <c r="J40" i="15"/>
  <c r="N21" i="2"/>
  <c r="AB21" i="2" s="1"/>
  <c r="P40" i="15"/>
  <c r="K21" i="2"/>
  <c r="Q21" i="2" s="1"/>
  <c r="R21" i="2" s="1"/>
  <c r="H21" i="2"/>
  <c r="L39" i="15"/>
  <c r="K39" i="15"/>
  <c r="J39" i="15"/>
  <c r="N20" i="2"/>
  <c r="AB20" i="2" s="1"/>
  <c r="P39" i="15"/>
  <c r="K20" i="2"/>
  <c r="Q20" i="2" s="1"/>
  <c r="R20" i="2" s="1"/>
  <c r="H20" i="2"/>
  <c r="L38" i="15"/>
  <c r="K38" i="15"/>
  <c r="J38" i="15"/>
  <c r="N19" i="2"/>
  <c r="AA19" i="2" s="1"/>
  <c r="P38" i="15"/>
  <c r="K19" i="2"/>
  <c r="Q19" i="2" s="1"/>
  <c r="R19" i="2" s="1"/>
  <c r="H19" i="2"/>
  <c r="L37" i="15"/>
  <c r="K37" i="15"/>
  <c r="J37" i="15"/>
  <c r="N18" i="2"/>
  <c r="S18" i="2" s="1"/>
  <c r="T18" i="2" s="1"/>
  <c r="H37" i="15" s="1"/>
  <c r="O37" i="15"/>
  <c r="K18" i="2"/>
  <c r="Q18" i="2" s="1"/>
  <c r="R18" i="2" s="1"/>
  <c r="H18" i="2"/>
  <c r="L36" i="15"/>
  <c r="K36" i="15"/>
  <c r="J36" i="15"/>
  <c r="N17" i="2"/>
  <c r="AB17" i="2" s="1"/>
  <c r="P36" i="15"/>
  <c r="K17" i="2"/>
  <c r="Q17" i="2" s="1"/>
  <c r="R17" i="2" s="1"/>
  <c r="H17" i="2"/>
  <c r="L35" i="15"/>
  <c r="K35" i="15"/>
  <c r="J35" i="15"/>
  <c r="N16" i="2"/>
  <c r="S16" i="2" s="1"/>
  <c r="AD16" i="2" s="1"/>
  <c r="O35" i="15"/>
  <c r="K16" i="2"/>
  <c r="Q16" i="2" s="1"/>
  <c r="R16" i="2" s="1"/>
  <c r="H16" i="2"/>
  <c r="L34" i="15"/>
  <c r="K34" i="15"/>
  <c r="J34" i="15"/>
  <c r="N15" i="2"/>
  <c r="S15" i="2" s="1"/>
  <c r="P34" i="15"/>
  <c r="K15" i="2"/>
  <c r="Q15" i="2" s="1"/>
  <c r="R15" i="2" s="1"/>
  <c r="H15" i="2"/>
  <c r="L33" i="15"/>
  <c r="K33" i="15"/>
  <c r="J33" i="15"/>
  <c r="N14" i="2"/>
  <c r="AB14" i="2" s="1"/>
  <c r="P33" i="15"/>
  <c r="K14" i="2"/>
  <c r="Q14" i="2" s="1"/>
  <c r="R14" i="2" s="1"/>
  <c r="H14" i="2"/>
  <c r="L32" i="15"/>
  <c r="K32" i="15"/>
  <c r="J32" i="15"/>
  <c r="N13" i="2"/>
  <c r="S13" i="2" s="1"/>
  <c r="G32" i="15" s="1"/>
  <c r="P32" i="15"/>
  <c r="K13" i="2"/>
  <c r="Q13" i="2" s="1"/>
  <c r="R13" i="2" s="1"/>
  <c r="H13" i="2"/>
  <c r="L31" i="15"/>
  <c r="K31" i="15"/>
  <c r="J31" i="15"/>
  <c r="N12" i="2"/>
  <c r="AB12" i="2" s="1"/>
  <c r="O31" i="15"/>
  <c r="K12" i="2"/>
  <c r="Q12" i="2" s="1"/>
  <c r="R12" i="2" s="1"/>
  <c r="H12" i="2"/>
  <c r="L30" i="15"/>
  <c r="K30" i="15"/>
  <c r="J30" i="15"/>
  <c r="N11" i="2"/>
  <c r="AA11" i="2" s="1"/>
  <c r="P30" i="15"/>
  <c r="K11" i="2"/>
  <c r="Q11" i="2" s="1"/>
  <c r="R11" i="2" s="1"/>
  <c r="H11" i="2"/>
  <c r="L29" i="15"/>
  <c r="K29" i="15"/>
  <c r="J29" i="15"/>
  <c r="N10" i="2"/>
  <c r="AB10" i="2" s="1"/>
  <c r="P29" i="15"/>
  <c r="K10" i="2"/>
  <c r="Q10" i="2" s="1"/>
  <c r="H10" i="2"/>
  <c r="B10" i="2"/>
  <c r="H4" i="8"/>
  <c r="G4" i="8"/>
  <c r="F4" i="8"/>
  <c r="E4" i="8"/>
  <c r="D4" i="8"/>
  <c r="A78" i="14" l="1"/>
  <c r="A34" i="26"/>
  <c r="A82" i="9"/>
  <c r="A38" i="26"/>
  <c r="A86" i="14"/>
  <c r="A42" i="26"/>
  <c r="A90" i="9"/>
  <c r="A46" i="26"/>
  <c r="A135" i="14"/>
  <c r="B135" i="14" s="1"/>
  <c r="B135" i="7"/>
  <c r="B136" i="7" s="1"/>
  <c r="B137" i="7" s="1"/>
  <c r="B138" i="7" s="1"/>
  <c r="B139" i="7" s="1"/>
  <c r="B140" i="7" s="1"/>
  <c r="B141" i="7" s="1"/>
  <c r="B142" i="7" s="1"/>
  <c r="B143" i="7" s="1"/>
  <c r="B144" i="7" s="1"/>
  <c r="B145" i="7" s="1"/>
  <c r="B146" i="7" s="1"/>
  <c r="B147" i="7" s="1"/>
  <c r="B148" i="7" s="1"/>
  <c r="B149" i="7" s="1"/>
  <c r="A30" i="9"/>
  <c r="A22" i="26"/>
  <c r="A19" i="14"/>
  <c r="A11" i="26"/>
  <c r="A23" i="9"/>
  <c r="A15" i="26"/>
  <c r="A27" i="9"/>
  <c r="A19" i="26"/>
  <c r="A31" i="14"/>
  <c r="A23" i="26"/>
  <c r="A253" i="9"/>
  <c r="B253" i="9" s="1"/>
  <c r="B254" i="9" s="1"/>
  <c r="B253" i="7"/>
  <c r="B254" i="7" s="1"/>
  <c r="B255" i="7" s="1"/>
  <c r="B256" i="7" s="1"/>
  <c r="B257" i="7" s="1"/>
  <c r="B258" i="7" s="1"/>
  <c r="B259" i="7" s="1"/>
  <c r="B260" i="7" s="1"/>
  <c r="B261" i="7" s="1"/>
  <c r="B262" i="7" s="1"/>
  <c r="B263" i="7" s="1"/>
  <c r="B264" i="7" s="1"/>
  <c r="B265" i="7" s="1"/>
  <c r="B266" i="7" s="1"/>
  <c r="B267" i="7" s="1"/>
  <c r="A79" i="14"/>
  <c r="A35" i="26"/>
  <c r="A76" i="9"/>
  <c r="B76" i="9" s="1"/>
  <c r="A32" i="26"/>
  <c r="B76" i="7"/>
  <c r="B77" i="7" s="1"/>
  <c r="B78" i="7" s="1"/>
  <c r="B79" i="7" s="1"/>
  <c r="B80" i="7" s="1"/>
  <c r="B81" i="7" s="1"/>
  <c r="B82" i="7" s="1"/>
  <c r="B83" i="7" s="1"/>
  <c r="B84" i="7" s="1"/>
  <c r="B85" i="7" s="1"/>
  <c r="B86" i="7" s="1"/>
  <c r="B87" i="7" s="1"/>
  <c r="B88" i="7" s="1"/>
  <c r="B89" i="7" s="1"/>
  <c r="B90" i="7" s="1"/>
  <c r="A80" i="14"/>
  <c r="A36" i="26"/>
  <c r="A84" i="9"/>
  <c r="A40" i="26"/>
  <c r="A88" i="14"/>
  <c r="A44" i="26"/>
  <c r="A22" i="14"/>
  <c r="A14" i="26"/>
  <c r="A83" i="9"/>
  <c r="A39" i="26"/>
  <c r="A87" i="9"/>
  <c r="A43" i="26"/>
  <c r="A20" i="9"/>
  <c r="A12" i="26"/>
  <c r="A24" i="14"/>
  <c r="A16" i="26"/>
  <c r="A28" i="9"/>
  <c r="A20" i="26"/>
  <c r="A18" i="9"/>
  <c r="A10" i="26"/>
  <c r="A77" i="9"/>
  <c r="A33" i="26"/>
  <c r="A81" i="14"/>
  <c r="A37" i="26"/>
  <c r="A85" i="9"/>
  <c r="A41" i="26"/>
  <c r="A89" i="14"/>
  <c r="A45" i="26"/>
  <c r="A194" i="9"/>
  <c r="B194" i="9" s="1"/>
  <c r="B194" i="7"/>
  <c r="B195" i="7" s="1"/>
  <c r="B196" i="7" s="1"/>
  <c r="B197" i="7" s="1"/>
  <c r="B198" i="7" s="1"/>
  <c r="B199" i="7" s="1"/>
  <c r="B200" i="7" s="1"/>
  <c r="B201" i="7" s="1"/>
  <c r="B202" i="7" s="1"/>
  <c r="B203" i="7" s="1"/>
  <c r="B204" i="7" s="1"/>
  <c r="B205" i="7" s="1"/>
  <c r="B206" i="7" s="1"/>
  <c r="B207" i="7" s="1"/>
  <c r="B208" i="7" s="1"/>
  <c r="A26" i="9"/>
  <c r="A18" i="26"/>
  <c r="A17" i="14"/>
  <c r="B17" i="14" s="1"/>
  <c r="A9" i="26"/>
  <c r="B17" i="7"/>
  <c r="B18" i="7" s="1"/>
  <c r="B19" i="7" s="1"/>
  <c r="B20" i="7" s="1"/>
  <c r="B21" i="7" s="1"/>
  <c r="B22" i="7" s="1"/>
  <c r="B23" i="7" s="1"/>
  <c r="B24" i="7" s="1"/>
  <c r="B25" i="7" s="1"/>
  <c r="B26" i="7" s="1"/>
  <c r="B27" i="7" s="1"/>
  <c r="B28" i="7" s="1"/>
  <c r="B29" i="7" s="1"/>
  <c r="B30" i="7" s="1"/>
  <c r="B31" i="7" s="1"/>
  <c r="A21" i="14"/>
  <c r="A13" i="26"/>
  <c r="A25" i="14"/>
  <c r="A17" i="26"/>
  <c r="A29" i="14"/>
  <c r="A21" i="26"/>
  <c r="B7" i="9"/>
  <c r="B8" i="9" s="1"/>
  <c r="B9" i="9" s="1"/>
  <c r="B10" i="9" s="1"/>
  <c r="B56" i="9"/>
  <c r="B57" i="9" s="1"/>
  <c r="B58" i="9" s="1"/>
  <c r="B59" i="9" s="1"/>
  <c r="B60" i="9" s="1"/>
  <c r="B61" i="9" s="1"/>
  <c r="B62" i="9" s="1"/>
  <c r="B63" i="9" s="1"/>
  <c r="B64" i="9" s="1"/>
  <c r="B65" i="9" s="1"/>
  <c r="B66" i="9" s="1"/>
  <c r="B67" i="9" s="1"/>
  <c r="B68" i="9" s="1"/>
  <c r="I50" i="12"/>
  <c r="B96" i="14"/>
  <c r="B97" i="14" s="1"/>
  <c r="B98" i="14" s="1"/>
  <c r="B99" i="14" s="1"/>
  <c r="B100" i="14" s="1"/>
  <c r="B101" i="14" s="1"/>
  <c r="B102" i="14" s="1"/>
  <c r="B103" i="14" s="1"/>
  <c r="B104" i="14" s="1"/>
  <c r="B105" i="14" s="1"/>
  <c r="B106" i="14" s="1"/>
  <c r="B107" i="14" s="1"/>
  <c r="B108" i="14" s="1"/>
  <c r="B114" i="14"/>
  <c r="B115" i="14" s="1"/>
  <c r="B116" i="14" s="1"/>
  <c r="B117" i="14" s="1"/>
  <c r="B118" i="14" s="1"/>
  <c r="B119" i="14" s="1"/>
  <c r="B120" i="14" s="1"/>
  <c r="B121" i="14" s="1"/>
  <c r="B122" i="14" s="1"/>
  <c r="B123" i="14" s="1"/>
  <c r="B124" i="14" s="1"/>
  <c r="B125" i="14" s="1"/>
  <c r="B126" i="14" s="1"/>
  <c r="B127" i="14" s="1"/>
  <c r="B155" i="9"/>
  <c r="B156" i="9" s="1"/>
  <c r="B157" i="9" s="1"/>
  <c r="B158" i="9" s="1"/>
  <c r="B159" i="9" s="1"/>
  <c r="B160" i="9" s="1"/>
  <c r="B37" i="14"/>
  <c r="B38" i="14" s="1"/>
  <c r="B39" i="14" s="1"/>
  <c r="B40" i="14" s="1"/>
  <c r="B41" i="14" s="1"/>
  <c r="B42" i="14" s="1"/>
  <c r="B43" i="14" s="1"/>
  <c r="B44" i="14" s="1"/>
  <c r="B45" i="14" s="1"/>
  <c r="B46" i="14" s="1"/>
  <c r="B47" i="14" s="1"/>
  <c r="B48" i="14" s="1"/>
  <c r="B49" i="14" s="1"/>
  <c r="B55" i="14"/>
  <c r="B56" i="14" s="1"/>
  <c r="B57" i="14" s="1"/>
  <c r="B58" i="14" s="1"/>
  <c r="B59" i="14" s="1"/>
  <c r="B60" i="14" s="1"/>
  <c r="B61" i="14" s="1"/>
  <c r="B62" i="14" s="1"/>
  <c r="B63" i="14" s="1"/>
  <c r="B64" i="14" s="1"/>
  <c r="B65" i="14" s="1"/>
  <c r="B155" i="14"/>
  <c r="B156" i="14" s="1"/>
  <c r="B157" i="14" s="1"/>
  <c r="B158" i="14" s="1"/>
  <c r="B159" i="14" s="1"/>
  <c r="B160" i="14" s="1"/>
  <c r="B161" i="14" s="1"/>
  <c r="B162" i="14" s="1"/>
  <c r="B163" i="14" s="1"/>
  <c r="B164" i="14" s="1"/>
  <c r="B165" i="14" s="1"/>
  <c r="B166" i="14" s="1"/>
  <c r="B167" i="14" s="1"/>
  <c r="B173" i="14"/>
  <c r="B174" i="14" s="1"/>
  <c r="B175" i="14" s="1"/>
  <c r="B176" i="14" s="1"/>
  <c r="B177" i="14" s="1"/>
  <c r="B178" i="14" s="1"/>
  <c r="B179" i="14" s="1"/>
  <c r="B180" i="14" s="1"/>
  <c r="B181" i="14" s="1"/>
  <c r="B182" i="14" s="1"/>
  <c r="B183" i="14" s="1"/>
  <c r="B184" i="14" s="1"/>
  <c r="B185" i="14" s="1"/>
  <c r="B186" i="14" s="1"/>
  <c r="B187" i="14" s="1"/>
  <c r="B291" i="14"/>
  <c r="B292" i="14" s="1"/>
  <c r="B293" i="14" s="1"/>
  <c r="B294" i="14" s="1"/>
  <c r="B295" i="14" s="1"/>
  <c r="B296" i="14" s="1"/>
  <c r="B297" i="14" s="1"/>
  <c r="B298" i="14" s="1"/>
  <c r="B299" i="14" s="1"/>
  <c r="B300" i="14" s="1"/>
  <c r="B301" i="14" s="1"/>
  <c r="B302" i="14" s="1"/>
  <c r="B303" i="14" s="1"/>
  <c r="B304" i="14" s="1"/>
  <c r="B214" i="9"/>
  <c r="B215" i="9" s="1"/>
  <c r="B216" i="9" s="1"/>
  <c r="B217" i="9" s="1"/>
  <c r="B218" i="9" s="1"/>
  <c r="B219" i="9" s="1"/>
  <c r="B220" i="9" s="1"/>
  <c r="B221" i="9" s="1"/>
  <c r="B222" i="9" s="1"/>
  <c r="B223" i="9" s="1"/>
  <c r="B224" i="9" s="1"/>
  <c r="B225" i="9" s="1"/>
  <c r="B226" i="9" s="1"/>
  <c r="B232" i="9"/>
  <c r="B233" i="9" s="1"/>
  <c r="B234" i="9" s="1"/>
  <c r="B235" i="9" s="1"/>
  <c r="B236" i="9" s="1"/>
  <c r="B237" i="9" s="1"/>
  <c r="B238" i="9" s="1"/>
  <c r="B214" i="14"/>
  <c r="B215" i="14" s="1"/>
  <c r="B216" i="14" s="1"/>
  <c r="B217" i="14" s="1"/>
  <c r="B218" i="14" s="1"/>
  <c r="B219" i="14" s="1"/>
  <c r="B220" i="14" s="1"/>
  <c r="B221" i="14" s="1"/>
  <c r="B222" i="14" s="1"/>
  <c r="B223" i="14" s="1"/>
  <c r="B224" i="14" s="1"/>
  <c r="B225" i="14" s="1"/>
  <c r="B226" i="14" s="1"/>
  <c r="B232" i="14"/>
  <c r="B233" i="14" s="1"/>
  <c r="B234" i="14" s="1"/>
  <c r="B235" i="14" s="1"/>
  <c r="B236" i="14" s="1"/>
  <c r="B237" i="14" s="1"/>
  <c r="B238" i="14" s="1"/>
  <c r="B239" i="14" s="1"/>
  <c r="B240" i="14" s="1"/>
  <c r="B241" i="14" s="1"/>
  <c r="B242" i="14" s="1"/>
  <c r="B243" i="14" s="1"/>
  <c r="B244" i="14" s="1"/>
  <c r="B245" i="14" s="1"/>
  <c r="B273" i="14"/>
  <c r="B274" i="14" s="1"/>
  <c r="B275" i="14" s="1"/>
  <c r="B276" i="14" s="1"/>
  <c r="B277" i="14" s="1"/>
  <c r="B278" i="14" s="1"/>
  <c r="B279" i="14" s="1"/>
  <c r="B280" i="14" s="1"/>
  <c r="B281" i="14" s="1"/>
  <c r="B282" i="14" s="1"/>
  <c r="B173" i="9"/>
  <c r="B174" i="9" s="1"/>
  <c r="B175" i="9" s="1"/>
  <c r="B176" i="9" s="1"/>
  <c r="B177" i="9" s="1"/>
  <c r="B178" i="9" s="1"/>
  <c r="B179" i="9" s="1"/>
  <c r="B37" i="9"/>
  <c r="B38" i="9" s="1"/>
  <c r="B39" i="9" s="1"/>
  <c r="B40" i="9" s="1"/>
  <c r="B41" i="9" s="1"/>
  <c r="B42" i="9" s="1"/>
  <c r="B43" i="9" s="1"/>
  <c r="B44" i="9" s="1"/>
  <c r="B45" i="9" s="1"/>
  <c r="B46" i="9" s="1"/>
  <c r="B47" i="9" s="1"/>
  <c r="B48" i="9" s="1"/>
  <c r="B49" i="9" s="1"/>
  <c r="B273" i="9"/>
  <c r="B274" i="9" s="1"/>
  <c r="B275" i="9" s="1"/>
  <c r="B276" i="9" s="1"/>
  <c r="B277" i="9" s="1"/>
  <c r="B278" i="9" s="1"/>
  <c r="B279" i="9" s="1"/>
  <c r="B280" i="9" s="1"/>
  <c r="B281" i="9" s="1"/>
  <c r="B282" i="9" s="1"/>
  <c r="B283" i="9" s="1"/>
  <c r="B284" i="9" s="1"/>
  <c r="B285" i="9" s="1"/>
  <c r="B291" i="9"/>
  <c r="B292" i="9" s="1"/>
  <c r="B293" i="9" s="1"/>
  <c r="B294" i="9" s="1"/>
  <c r="B295" i="9" s="1"/>
  <c r="B296" i="9" s="1"/>
  <c r="B297" i="9" s="1"/>
  <c r="B298" i="9" s="1"/>
  <c r="B299" i="9" s="1"/>
  <c r="B300" i="9" s="1"/>
  <c r="B301" i="9" s="1"/>
  <c r="B302" i="9" s="1"/>
  <c r="B303" i="9" s="1"/>
  <c r="B304" i="9" s="1"/>
  <c r="B8" i="14"/>
  <c r="B9" i="14" s="1"/>
  <c r="B10" i="14" s="1"/>
  <c r="B96" i="9"/>
  <c r="B97" i="9" s="1"/>
  <c r="B98" i="9" s="1"/>
  <c r="B99" i="9" s="1"/>
  <c r="B100" i="9" s="1"/>
  <c r="B101" i="9" s="1"/>
  <c r="B102" i="9" s="1"/>
  <c r="B103" i="9" s="1"/>
  <c r="B104" i="9" s="1"/>
  <c r="B105" i="9" s="1"/>
  <c r="B114" i="9"/>
  <c r="B115" i="9" s="1"/>
  <c r="B116" i="9" s="1"/>
  <c r="B117" i="9" s="1"/>
  <c r="B118" i="9" s="1"/>
  <c r="B119" i="9" s="1"/>
  <c r="B120" i="9" s="1"/>
  <c r="C82" i="9"/>
  <c r="C86" i="9"/>
  <c r="C22" i="9"/>
  <c r="I302" i="9"/>
  <c r="I48" i="14"/>
  <c r="I284" i="14"/>
  <c r="I49" i="9"/>
  <c r="I285" i="9"/>
  <c r="M285" i="9" s="1"/>
  <c r="B30" i="15"/>
  <c r="B31" i="15" s="1"/>
  <c r="B32" i="15" s="1"/>
  <c r="B33" i="15" s="1"/>
  <c r="B34" i="15" s="1"/>
  <c r="B35" i="15" s="1"/>
  <c r="B36" i="15" s="1"/>
  <c r="B37" i="15" s="1"/>
  <c r="B38" i="15" s="1"/>
  <c r="B39" i="15" s="1"/>
  <c r="B40" i="15" s="1"/>
  <c r="B41" i="15" s="1"/>
  <c r="B42" i="15" s="1"/>
  <c r="B43" i="15" s="1"/>
  <c r="E30" i="15"/>
  <c r="O14" i="2"/>
  <c r="P14" i="2" s="1"/>
  <c r="AJ10" i="2"/>
  <c r="P37" i="15"/>
  <c r="O37" i="2"/>
  <c r="AF37" i="2" s="1"/>
  <c r="O34" i="2"/>
  <c r="AG34" i="2" s="1"/>
  <c r="O44" i="2"/>
  <c r="O47" i="2"/>
  <c r="O49" i="2"/>
  <c r="P49" i="2" s="1"/>
  <c r="O46" i="2"/>
  <c r="O50" i="2"/>
  <c r="B45" i="2"/>
  <c r="E29" i="15"/>
  <c r="B30" i="2"/>
  <c r="AA13" i="2"/>
  <c r="D49" i="2"/>
  <c r="AB13" i="2"/>
  <c r="D52" i="2"/>
  <c r="D50" i="2"/>
  <c r="AI50" i="2" s="1"/>
  <c r="S118" i="14"/>
  <c r="S57" i="14"/>
  <c r="S61" i="14"/>
  <c r="S65" i="14"/>
  <c r="D207" i="7"/>
  <c r="D149" i="7"/>
  <c r="I28" i="12"/>
  <c r="I30" i="12"/>
  <c r="I51" i="12"/>
  <c r="I31" i="12"/>
  <c r="I48" i="12"/>
  <c r="I246" i="7"/>
  <c r="AB18" i="2"/>
  <c r="O10" i="2"/>
  <c r="H253" i="7" s="1"/>
  <c r="AA18" i="2"/>
  <c r="AB23" i="2"/>
  <c r="F128" i="9"/>
  <c r="D142" i="7"/>
  <c r="D138" i="7"/>
  <c r="A20" i="14"/>
  <c r="O17" i="2"/>
  <c r="O43" i="15"/>
  <c r="E43" i="15"/>
  <c r="S11" i="2"/>
  <c r="T11" i="2" s="1"/>
  <c r="H30" i="15" s="1"/>
  <c r="O33" i="15"/>
  <c r="AA15" i="2"/>
  <c r="D262" i="7"/>
  <c r="AB19" i="2"/>
  <c r="O22" i="2"/>
  <c r="P22" i="2" s="1"/>
  <c r="AB16" i="2"/>
  <c r="AA20" i="2"/>
  <c r="AB11" i="2"/>
  <c r="D86" i="7"/>
  <c r="O40" i="15"/>
  <c r="G34" i="15"/>
  <c r="AC15" i="2"/>
  <c r="U15" i="2"/>
  <c r="I34" i="15" s="1"/>
  <c r="P35" i="15"/>
  <c r="P42" i="15"/>
  <c r="O30" i="15"/>
  <c r="AC13" i="2"/>
  <c r="AB15" i="2"/>
  <c r="O36" i="15"/>
  <c r="D87" i="7"/>
  <c r="A85" i="14"/>
  <c r="S19" i="2"/>
  <c r="AD19" i="2" s="1"/>
  <c r="U13" i="2"/>
  <c r="I32" i="15" s="1"/>
  <c r="D257" i="7"/>
  <c r="S20" i="2"/>
  <c r="G39" i="15" s="1"/>
  <c r="R10" i="2"/>
  <c r="O41" i="15"/>
  <c r="D20" i="7"/>
  <c r="D31" i="7"/>
  <c r="T13" i="2"/>
  <c r="H32" i="15" s="1"/>
  <c r="T15" i="2"/>
  <c r="H34" i="15" s="1"/>
  <c r="AA16" i="2"/>
  <c r="AA23" i="2"/>
  <c r="D24" i="7"/>
  <c r="AD15" i="2"/>
  <c r="D83" i="7"/>
  <c r="D90" i="7"/>
  <c r="A31" i="9"/>
  <c r="O35" i="2"/>
  <c r="P35" i="2" s="1"/>
  <c r="AD13" i="2"/>
  <c r="S12" i="2"/>
  <c r="D254" i="7"/>
  <c r="O29" i="15"/>
  <c r="P31" i="15"/>
  <c r="S14" i="2"/>
  <c r="AA14" i="2"/>
  <c r="AA12" i="2"/>
  <c r="S10" i="2"/>
  <c r="AA10" i="2"/>
  <c r="O32" i="15"/>
  <c r="O34" i="15"/>
  <c r="O38" i="15"/>
  <c r="O39" i="15"/>
  <c r="A137" i="14"/>
  <c r="A76" i="14"/>
  <c r="B76" i="14" s="1"/>
  <c r="O15" i="2"/>
  <c r="G22" i="7" s="1"/>
  <c r="O11" i="2"/>
  <c r="H18" i="7" s="1"/>
  <c r="O19" i="2"/>
  <c r="E203" i="7" s="1"/>
  <c r="O20" i="2"/>
  <c r="H86" i="7" s="1"/>
  <c r="O51" i="2"/>
  <c r="P51" i="2" s="1"/>
  <c r="J37" i="14"/>
  <c r="A77" i="14"/>
  <c r="I29" i="12"/>
  <c r="I41" i="12"/>
  <c r="I21" i="12"/>
  <c r="I38" i="12"/>
  <c r="H22" i="12"/>
  <c r="I39" i="12"/>
  <c r="I19" i="12"/>
  <c r="I40" i="12"/>
  <c r="E52" i="12"/>
  <c r="H52" i="12"/>
  <c r="E42" i="12"/>
  <c r="E12" i="12"/>
  <c r="E22" i="12"/>
  <c r="H42" i="12"/>
  <c r="I49" i="12"/>
  <c r="I18" i="12"/>
  <c r="I8" i="12"/>
  <c r="I10" i="12"/>
  <c r="I11" i="12"/>
  <c r="H12" i="12"/>
  <c r="I9" i="12"/>
  <c r="I32" i="12"/>
  <c r="E32" i="12"/>
  <c r="H32" i="12"/>
  <c r="C86" i="14"/>
  <c r="A194" i="14"/>
  <c r="B194" i="14" s="1"/>
  <c r="A258" i="14"/>
  <c r="A17" i="9"/>
  <c r="B17" i="9" s="1"/>
  <c r="A86" i="9"/>
  <c r="A26" i="14"/>
  <c r="A21" i="9"/>
  <c r="A88" i="9"/>
  <c r="A83" i="14"/>
  <c r="A266" i="14"/>
  <c r="A25" i="9"/>
  <c r="A198" i="9"/>
  <c r="A28" i="14"/>
  <c r="A29" i="9"/>
  <c r="A206" i="9"/>
  <c r="G286" i="9"/>
  <c r="A135" i="9"/>
  <c r="B135" i="9" s="1"/>
  <c r="A208" i="9"/>
  <c r="A87" i="14"/>
  <c r="A143" i="14"/>
  <c r="A199" i="14"/>
  <c r="A261" i="14"/>
  <c r="H109" i="9"/>
  <c r="A30" i="14"/>
  <c r="A27" i="14"/>
  <c r="A145" i="14"/>
  <c r="A207" i="14"/>
  <c r="A255" i="9"/>
  <c r="A18" i="14"/>
  <c r="B18" i="14" s="1"/>
  <c r="A80" i="9"/>
  <c r="F168" i="9"/>
  <c r="A265" i="9"/>
  <c r="A197" i="14"/>
  <c r="A205" i="14"/>
  <c r="A256" i="14"/>
  <c r="A264" i="14"/>
  <c r="A78" i="9"/>
  <c r="A263" i="9"/>
  <c r="A23" i="14"/>
  <c r="A140" i="14"/>
  <c r="A148" i="14"/>
  <c r="A202" i="14"/>
  <c r="A253" i="14"/>
  <c r="B253" i="14" s="1"/>
  <c r="A22" i="9"/>
  <c r="A79" i="9"/>
  <c r="H128" i="9"/>
  <c r="A136" i="9"/>
  <c r="A144" i="9"/>
  <c r="A200" i="9"/>
  <c r="A257" i="9"/>
  <c r="A82" i="14"/>
  <c r="A142" i="14"/>
  <c r="A196" i="14"/>
  <c r="A204" i="14"/>
  <c r="A24" i="9"/>
  <c r="A81" i="9"/>
  <c r="A89" i="9"/>
  <c r="E109" i="9"/>
  <c r="A138" i="9"/>
  <c r="A146" i="9"/>
  <c r="H168" i="9"/>
  <c r="E187" i="9"/>
  <c r="A201" i="9"/>
  <c r="E227" i="9"/>
  <c r="E305" i="9"/>
  <c r="F305" i="9"/>
  <c r="A90" i="14"/>
  <c r="A139" i="14"/>
  <c r="A147" i="14"/>
  <c r="A260" i="14"/>
  <c r="A259" i="9"/>
  <c r="A267" i="9"/>
  <c r="G305" i="9"/>
  <c r="A195" i="9"/>
  <c r="A203" i="9"/>
  <c r="H286" i="9"/>
  <c r="A84" i="14"/>
  <c r="A141" i="14"/>
  <c r="A149" i="14"/>
  <c r="A254" i="14"/>
  <c r="A262" i="14"/>
  <c r="A19" i="9"/>
  <c r="E168" i="9"/>
  <c r="E246" i="9"/>
  <c r="E286" i="9"/>
  <c r="H227" i="9"/>
  <c r="F286" i="9"/>
  <c r="E128" i="9"/>
  <c r="F187" i="9"/>
  <c r="F227" i="9"/>
  <c r="G246" i="9"/>
  <c r="H305" i="9"/>
  <c r="G187" i="9"/>
  <c r="G227" i="9"/>
  <c r="H246" i="9"/>
  <c r="F109" i="9"/>
  <c r="G128" i="9"/>
  <c r="G168" i="9"/>
  <c r="H187" i="9"/>
  <c r="F246" i="9"/>
  <c r="G109" i="9"/>
  <c r="I284" i="9"/>
  <c r="I69" i="7"/>
  <c r="I285" i="14"/>
  <c r="S255" i="14"/>
  <c r="S304" i="14"/>
  <c r="S262" i="14"/>
  <c r="S29" i="14"/>
  <c r="S38" i="14"/>
  <c r="S42" i="14"/>
  <c r="S60" i="14"/>
  <c r="S64" i="14"/>
  <c r="S276" i="14"/>
  <c r="S258" i="14"/>
  <c r="S266" i="14"/>
  <c r="S291" i="14"/>
  <c r="S299" i="14"/>
  <c r="S125" i="14"/>
  <c r="S215" i="14"/>
  <c r="S176" i="14"/>
  <c r="S201" i="14"/>
  <c r="S208" i="14"/>
  <c r="S214" i="14"/>
  <c r="S218" i="14"/>
  <c r="S222" i="14"/>
  <c r="S226" i="14"/>
  <c r="S260" i="14"/>
  <c r="S263" i="14"/>
  <c r="S67" i="14"/>
  <c r="S82" i="14"/>
  <c r="S116" i="14"/>
  <c r="S119" i="14"/>
  <c r="S127" i="14"/>
  <c r="S137" i="14"/>
  <c r="S157" i="14"/>
  <c r="S165" i="14"/>
  <c r="S205" i="14"/>
  <c r="S79" i="14"/>
  <c r="S66" i="14"/>
  <c r="S124" i="14"/>
  <c r="S177" i="14"/>
  <c r="S185" i="14"/>
  <c r="S273" i="14"/>
  <c r="S281" i="14"/>
  <c r="S166" i="14"/>
  <c r="S219" i="14"/>
  <c r="S223" i="14"/>
  <c r="S47" i="14"/>
  <c r="S145" i="14"/>
  <c r="S197" i="14"/>
  <c r="S245" i="14"/>
  <c r="S294" i="14"/>
  <c r="S24" i="14"/>
  <c r="S26" i="14"/>
  <c r="S99" i="14"/>
  <c r="S100" i="14"/>
  <c r="S107" i="14"/>
  <c r="S147" i="14"/>
  <c r="S160" i="14"/>
  <c r="S184" i="14"/>
  <c r="S194" i="14"/>
  <c r="S213" i="14"/>
  <c r="S240" i="14"/>
  <c r="S37" i="14"/>
  <c r="S41" i="14"/>
  <c r="S78" i="14"/>
  <c r="S144" i="14"/>
  <c r="S182" i="14"/>
  <c r="S254" i="14"/>
  <c r="S282" i="14"/>
  <c r="S292" i="14"/>
  <c r="S296" i="14"/>
  <c r="S20" i="14"/>
  <c r="S28" i="14"/>
  <c r="S77" i="14"/>
  <c r="S102" i="14"/>
  <c r="S136" i="14"/>
  <c r="S141" i="14"/>
  <c r="S149" i="14"/>
  <c r="S174" i="14"/>
  <c r="S232" i="14"/>
  <c r="S235" i="14"/>
  <c r="S243" i="14"/>
  <c r="S278" i="14"/>
  <c r="S18" i="14"/>
  <c r="S21" i="14"/>
  <c r="S58" i="14"/>
  <c r="S62" i="14"/>
  <c r="S68" i="14"/>
  <c r="S81" i="14"/>
  <c r="S84" i="14"/>
  <c r="S87" i="14"/>
  <c r="S90" i="14"/>
  <c r="S96" i="14"/>
  <c r="S139" i="14"/>
  <c r="S142" i="14"/>
  <c r="S158" i="14"/>
  <c r="S167" i="14"/>
  <c r="S183" i="14"/>
  <c r="S200" i="14"/>
  <c r="S203" i="14"/>
  <c r="S206" i="14"/>
  <c r="S225" i="14"/>
  <c r="S233" i="14"/>
  <c r="S237" i="14"/>
  <c r="S241" i="14"/>
  <c r="S265" i="14"/>
  <c r="S274" i="14"/>
  <c r="S283" i="14"/>
  <c r="S303" i="14"/>
  <c r="S27" i="14"/>
  <c r="S39" i="14"/>
  <c r="S43" i="14"/>
  <c r="S95" i="14"/>
  <c r="S104" i="14"/>
  <c r="S115" i="14"/>
  <c r="S120" i="14"/>
  <c r="S162" i="14"/>
  <c r="S173" i="14"/>
  <c r="S178" i="14"/>
  <c r="S220" i="14"/>
  <c r="S224" i="14"/>
  <c r="S231" i="14"/>
  <c r="S236" i="14"/>
  <c r="S253" i="14"/>
  <c r="S264" i="14"/>
  <c r="S267" i="14"/>
  <c r="S279" i="14"/>
  <c r="S284" i="14"/>
  <c r="S298" i="14"/>
  <c r="S17" i="14"/>
  <c r="S46" i="14"/>
  <c r="S80" i="14"/>
  <c r="S83" i="14"/>
  <c r="S86" i="14"/>
  <c r="S89" i="14"/>
  <c r="S98" i="14"/>
  <c r="S103" i="14"/>
  <c r="S114" i="14"/>
  <c r="S123" i="14"/>
  <c r="S135" i="14"/>
  <c r="S138" i="14"/>
  <c r="S156" i="14"/>
  <c r="S161" i="14"/>
  <c r="S181" i="14"/>
  <c r="S186" i="14"/>
  <c r="S196" i="14"/>
  <c r="S199" i="14"/>
  <c r="S202" i="14"/>
  <c r="S239" i="14"/>
  <c r="S244" i="14"/>
  <c r="S261" i="14"/>
  <c r="S272" i="14"/>
  <c r="S277" i="14"/>
  <c r="S293" i="14"/>
  <c r="S297" i="14"/>
  <c r="S23" i="14"/>
  <c r="S108" i="14"/>
  <c r="S302" i="14"/>
  <c r="S22" i="14"/>
  <c r="S25" i="14"/>
  <c r="S31" i="14"/>
  <c r="S36" i="14"/>
  <c r="S45" i="14"/>
  <c r="S56" i="14"/>
  <c r="S76" i="14"/>
  <c r="S85" i="14"/>
  <c r="S88" i="14"/>
  <c r="S106" i="14"/>
  <c r="S113" i="14"/>
  <c r="S122" i="14"/>
  <c r="S140" i="14"/>
  <c r="S143" i="14"/>
  <c r="S146" i="14"/>
  <c r="S155" i="14"/>
  <c r="S164" i="14"/>
  <c r="S172" i="14"/>
  <c r="S180" i="14"/>
  <c r="S207" i="14"/>
  <c r="S217" i="14"/>
  <c r="S280" i="14"/>
  <c r="S301" i="14"/>
  <c r="S55" i="14"/>
  <c r="S59" i="14"/>
  <c r="S63" i="14"/>
  <c r="S101" i="14"/>
  <c r="S117" i="14"/>
  <c r="S126" i="14"/>
  <c r="S159" i="14"/>
  <c r="S175" i="14"/>
  <c r="S195" i="14"/>
  <c r="S204" i="14"/>
  <c r="S221" i="14"/>
  <c r="S242" i="14"/>
  <c r="S257" i="14"/>
  <c r="S275" i="14"/>
  <c r="S285" i="14"/>
  <c r="S295" i="14"/>
  <c r="S300" i="14"/>
  <c r="S19" i="14"/>
  <c r="S30" i="14"/>
  <c r="S40" i="14"/>
  <c r="S44" i="14"/>
  <c r="S49" i="14"/>
  <c r="S54" i="14"/>
  <c r="S97" i="14"/>
  <c r="S105" i="14"/>
  <c r="S121" i="14"/>
  <c r="S148" i="14"/>
  <c r="S154" i="14"/>
  <c r="S163" i="14"/>
  <c r="S179" i="14"/>
  <c r="S198" i="14"/>
  <c r="S216" i="14"/>
  <c r="S234" i="14"/>
  <c r="S238" i="14"/>
  <c r="S256" i="14"/>
  <c r="S259" i="14"/>
  <c r="S290" i="14"/>
  <c r="I49" i="14"/>
  <c r="I48" i="9"/>
  <c r="H69" i="9"/>
  <c r="H50" i="9"/>
  <c r="E69" i="9"/>
  <c r="E50" i="9"/>
  <c r="F69" i="9"/>
  <c r="F50" i="9"/>
  <c r="G69" i="9"/>
  <c r="G50" i="9"/>
  <c r="R51" i="2"/>
  <c r="O52" i="2"/>
  <c r="P52" i="2" s="1"/>
  <c r="O45" i="2"/>
  <c r="AF45" i="2" s="1"/>
  <c r="S48" i="14"/>
  <c r="Q29" i="15"/>
  <c r="B11" i="2"/>
  <c r="AJ11" i="2" s="1"/>
  <c r="O33" i="2"/>
  <c r="P33" i="2" s="1"/>
  <c r="G203" i="7"/>
  <c r="D28" i="13"/>
  <c r="L28" i="13" s="1"/>
  <c r="I39" i="9"/>
  <c r="I39" i="14"/>
  <c r="C20" i="13"/>
  <c r="C20" i="9"/>
  <c r="D150" i="13"/>
  <c r="N150" i="13" s="1"/>
  <c r="I232" i="9"/>
  <c r="I232" i="14"/>
  <c r="D141" i="7"/>
  <c r="D200" i="7"/>
  <c r="D259" i="7"/>
  <c r="C57" i="13"/>
  <c r="C80" i="9"/>
  <c r="C80" i="14"/>
  <c r="D82" i="7"/>
  <c r="D104" i="13"/>
  <c r="M104" i="13" s="1"/>
  <c r="I161" i="9"/>
  <c r="I161" i="14"/>
  <c r="C205" i="9"/>
  <c r="C205" i="14"/>
  <c r="B6" i="13"/>
  <c r="A6" i="13" s="1"/>
  <c r="B7" i="7"/>
  <c r="C24" i="9"/>
  <c r="C24" i="14"/>
  <c r="D44" i="13"/>
  <c r="N44" i="13" s="1"/>
  <c r="I57" i="9"/>
  <c r="I57" i="14"/>
  <c r="C84" i="9"/>
  <c r="C84" i="14"/>
  <c r="D78" i="13"/>
  <c r="L78" i="13" s="1"/>
  <c r="I114" i="9"/>
  <c r="I114" i="14"/>
  <c r="I128" i="7"/>
  <c r="I121" i="9"/>
  <c r="I121" i="14"/>
  <c r="C90" i="13"/>
  <c r="C136" i="9"/>
  <c r="C136" i="14"/>
  <c r="D148" i="7"/>
  <c r="D105" i="13"/>
  <c r="I162" i="9"/>
  <c r="I162" i="14"/>
  <c r="D116" i="13"/>
  <c r="L116" i="13" s="1"/>
  <c r="I175" i="9"/>
  <c r="I175" i="14"/>
  <c r="I183" i="9"/>
  <c r="I183" i="14"/>
  <c r="C128" i="13"/>
  <c r="C197" i="9"/>
  <c r="C197" i="14"/>
  <c r="D138" i="13"/>
  <c r="F138" i="13" s="1"/>
  <c r="K138" i="13" s="1"/>
  <c r="I218" i="9"/>
  <c r="I218" i="14"/>
  <c r="I298" i="9"/>
  <c r="I298" i="14"/>
  <c r="C148" i="9"/>
  <c r="C148" i="14"/>
  <c r="D151" i="13"/>
  <c r="F151" i="13" s="1"/>
  <c r="K151" i="13" s="1"/>
  <c r="I233" i="9"/>
  <c r="I233" i="14"/>
  <c r="C165" i="13"/>
  <c r="C257" i="9"/>
  <c r="C257" i="14"/>
  <c r="E32" i="15"/>
  <c r="O13" i="2"/>
  <c r="AH13" i="2" s="1"/>
  <c r="D79" i="7"/>
  <c r="D256" i="7"/>
  <c r="AC16" i="2"/>
  <c r="D202" i="7"/>
  <c r="D25" i="7"/>
  <c r="D261" i="7"/>
  <c r="D84" i="7"/>
  <c r="E37" i="15"/>
  <c r="D143" i="7"/>
  <c r="D29" i="13"/>
  <c r="M29" i="13" s="1"/>
  <c r="I40" i="9"/>
  <c r="I40" i="14"/>
  <c r="D71" i="13"/>
  <c r="M71" i="13" s="1"/>
  <c r="I105" i="9"/>
  <c r="I105" i="14"/>
  <c r="D197" i="7"/>
  <c r="I241" i="9"/>
  <c r="I241" i="14"/>
  <c r="U18" i="2"/>
  <c r="I37" i="15" s="1"/>
  <c r="C19" i="13"/>
  <c r="C19" i="9"/>
  <c r="C19" i="14"/>
  <c r="D34" i="13"/>
  <c r="N34" i="13" s="1"/>
  <c r="I45" i="9"/>
  <c r="D63" i="13"/>
  <c r="F63" i="13" s="1"/>
  <c r="K63" i="13" s="1"/>
  <c r="I97" i="9"/>
  <c r="I97" i="14"/>
  <c r="D67" i="13"/>
  <c r="F67" i="13" s="1"/>
  <c r="K67" i="13" s="1"/>
  <c r="I101" i="9"/>
  <c r="I101" i="14"/>
  <c r="D72" i="13"/>
  <c r="I106" i="9"/>
  <c r="I106" i="14"/>
  <c r="I177" i="9"/>
  <c r="I177" i="14"/>
  <c r="C206" i="9"/>
  <c r="C206" i="14"/>
  <c r="D175" i="13"/>
  <c r="F175" i="13" s="1"/>
  <c r="K175" i="13" s="1"/>
  <c r="I278" i="9"/>
  <c r="I278" i="14"/>
  <c r="C20" i="14"/>
  <c r="D255" i="7"/>
  <c r="D137" i="7"/>
  <c r="D78" i="7"/>
  <c r="D196" i="7"/>
  <c r="D47" i="2"/>
  <c r="D46" i="2"/>
  <c r="I120" i="9"/>
  <c r="I120" i="14"/>
  <c r="I182" i="9"/>
  <c r="I182" i="14"/>
  <c r="O36" i="2"/>
  <c r="AE36" i="2" s="1"/>
  <c r="E31" i="15"/>
  <c r="C29" i="9"/>
  <c r="C29" i="14"/>
  <c r="C144" i="14"/>
  <c r="C144" i="9"/>
  <c r="N29" i="15"/>
  <c r="E35" i="15"/>
  <c r="O12" i="2"/>
  <c r="AF12" i="2" s="1"/>
  <c r="O16" i="2"/>
  <c r="AD18" i="2"/>
  <c r="S21" i="2"/>
  <c r="AA21" i="2"/>
  <c r="AA22" i="2"/>
  <c r="E34" i="15"/>
  <c r="E42" i="15"/>
  <c r="D19" i="7"/>
  <c r="C23" i="9"/>
  <c r="C23" i="14"/>
  <c r="I59" i="9"/>
  <c r="I59" i="14"/>
  <c r="D81" i="7"/>
  <c r="D68" i="13"/>
  <c r="N68" i="13" s="1"/>
  <c r="I102" i="9"/>
  <c r="I102" i="14"/>
  <c r="D80" i="13"/>
  <c r="L80" i="13" s="1"/>
  <c r="I116" i="9"/>
  <c r="I116" i="14"/>
  <c r="C91" i="13"/>
  <c r="C137" i="9"/>
  <c r="C137" i="14"/>
  <c r="C147" i="9"/>
  <c r="C147" i="14"/>
  <c r="D102" i="13"/>
  <c r="M102" i="13" s="1"/>
  <c r="I159" i="9"/>
  <c r="I159" i="14"/>
  <c r="D180" i="13"/>
  <c r="I283" i="9"/>
  <c r="I283" i="14"/>
  <c r="D188" i="13"/>
  <c r="N188" i="13" s="1"/>
  <c r="I293" i="9"/>
  <c r="I293" i="14"/>
  <c r="D32" i="13"/>
  <c r="N32" i="13" s="1"/>
  <c r="I43" i="9"/>
  <c r="I43" i="14"/>
  <c r="D36" i="13"/>
  <c r="I47" i="9"/>
  <c r="I47" i="14"/>
  <c r="I62" i="9"/>
  <c r="I62" i="14"/>
  <c r="I68" i="9"/>
  <c r="I68" i="14"/>
  <c r="I119" i="9"/>
  <c r="I119" i="14"/>
  <c r="C143" i="9"/>
  <c r="C143" i="14"/>
  <c r="I181" i="9"/>
  <c r="I181" i="14"/>
  <c r="D66" i="13"/>
  <c r="N66" i="13" s="1"/>
  <c r="I100" i="9"/>
  <c r="I100" i="14"/>
  <c r="U16" i="2"/>
  <c r="I35" i="15" s="1"/>
  <c r="G42" i="15"/>
  <c r="AD23" i="2"/>
  <c r="AC23" i="2"/>
  <c r="U23" i="2"/>
  <c r="I42" i="15" s="1"/>
  <c r="I64" i="9"/>
  <c r="I64" i="14"/>
  <c r="D80" i="7"/>
  <c r="D198" i="7"/>
  <c r="D21" i="7"/>
  <c r="D139" i="7"/>
  <c r="AC18" i="2"/>
  <c r="D203" i="7"/>
  <c r="D26" i="7"/>
  <c r="E38" i="15"/>
  <c r="D144" i="7"/>
  <c r="D263" i="7"/>
  <c r="D145" i="7"/>
  <c r="D27" i="7"/>
  <c r="E39" i="15"/>
  <c r="D204" i="7"/>
  <c r="D194" i="7"/>
  <c r="D17" i="7"/>
  <c r="D253" i="7"/>
  <c r="D76" i="7"/>
  <c r="D135" i="7"/>
  <c r="AA17" i="2"/>
  <c r="S17" i="2"/>
  <c r="E40" i="15"/>
  <c r="O21" i="2"/>
  <c r="D28" i="7"/>
  <c r="D205" i="7"/>
  <c r="D264" i="7"/>
  <c r="D146" i="7"/>
  <c r="D88" i="7"/>
  <c r="D206" i="7"/>
  <c r="D29" i="7"/>
  <c r="D265" i="7"/>
  <c r="S22" i="2"/>
  <c r="E33" i="15"/>
  <c r="G35" i="15"/>
  <c r="G37" i="15"/>
  <c r="D23" i="7"/>
  <c r="D31" i="13"/>
  <c r="M31" i="13" s="1"/>
  <c r="I42" i="9"/>
  <c r="I42" i="14"/>
  <c r="D41" i="13"/>
  <c r="M41" i="13" s="1"/>
  <c r="I54" i="9"/>
  <c r="I54" i="14"/>
  <c r="D64" i="13"/>
  <c r="N64" i="13" s="1"/>
  <c r="I98" i="9"/>
  <c r="I98" i="14"/>
  <c r="C89" i="13"/>
  <c r="C135" i="9"/>
  <c r="C135" i="14"/>
  <c r="D147" i="7"/>
  <c r="I187" i="7"/>
  <c r="D141" i="13"/>
  <c r="M141" i="13" s="1"/>
  <c r="I221" i="9"/>
  <c r="I221" i="14"/>
  <c r="I297" i="9"/>
  <c r="I297" i="14"/>
  <c r="T16" i="2"/>
  <c r="H35" i="15" s="1"/>
  <c r="D266" i="7"/>
  <c r="D89" i="7"/>
  <c r="I154" i="7"/>
  <c r="I213" i="7"/>
  <c r="I272" i="7"/>
  <c r="I36" i="7"/>
  <c r="D144" i="13"/>
  <c r="F144" i="13" s="1"/>
  <c r="K144" i="13" s="1"/>
  <c r="I224" i="9"/>
  <c r="I224" i="14"/>
  <c r="B170" i="13"/>
  <c r="T23" i="2"/>
  <c r="H42" i="15" s="1"/>
  <c r="AA24" i="2"/>
  <c r="S24" i="2"/>
  <c r="D77" i="7"/>
  <c r="D18" i="7"/>
  <c r="D195" i="7"/>
  <c r="D136" i="7"/>
  <c r="D258" i="7"/>
  <c r="D140" i="7"/>
  <c r="D199" i="7"/>
  <c r="D22" i="7"/>
  <c r="O18" i="2"/>
  <c r="O23" i="2"/>
  <c r="D44" i="2"/>
  <c r="D30" i="7"/>
  <c r="D35" i="13"/>
  <c r="L35" i="13" s="1"/>
  <c r="I46" i="9"/>
  <c r="I46" i="14"/>
  <c r="I67" i="14"/>
  <c r="I67" i="9"/>
  <c r="D85" i="7"/>
  <c r="C90" i="9"/>
  <c r="C90" i="14"/>
  <c r="I95" i="7"/>
  <c r="D69" i="13"/>
  <c r="F69" i="13" s="1"/>
  <c r="K69" i="13" s="1"/>
  <c r="I103" i="9"/>
  <c r="I103" i="14"/>
  <c r="I108" i="9"/>
  <c r="I108" i="14"/>
  <c r="I125" i="9"/>
  <c r="I125" i="14"/>
  <c r="D99" i="13"/>
  <c r="I156" i="9"/>
  <c r="I156" i="14"/>
  <c r="C127" i="13"/>
  <c r="C196" i="9"/>
  <c r="C196" i="14"/>
  <c r="D136" i="13"/>
  <c r="F136" i="13" s="1"/>
  <c r="K136" i="13" s="1"/>
  <c r="I216" i="9"/>
  <c r="I216" i="14"/>
  <c r="D142" i="13"/>
  <c r="F142" i="13" s="1"/>
  <c r="K142" i="13" s="1"/>
  <c r="I222" i="9"/>
  <c r="I222" i="14"/>
  <c r="I245" i="9"/>
  <c r="I245" i="14"/>
  <c r="I45" i="14"/>
  <c r="C21" i="13"/>
  <c r="C21" i="9"/>
  <c r="C21" i="14"/>
  <c r="C31" i="9"/>
  <c r="C31" i="14"/>
  <c r="D45" i="13"/>
  <c r="M45" i="13" s="1"/>
  <c r="I58" i="9"/>
  <c r="I58" i="14"/>
  <c r="I63" i="9"/>
  <c r="I63" i="14"/>
  <c r="C83" i="9"/>
  <c r="C83" i="14"/>
  <c r="D70" i="13"/>
  <c r="N70" i="13" s="1"/>
  <c r="I104" i="9"/>
  <c r="I104" i="14"/>
  <c r="D79" i="13"/>
  <c r="N79" i="13" s="1"/>
  <c r="I115" i="9"/>
  <c r="I115" i="14"/>
  <c r="I126" i="9"/>
  <c r="I126" i="14"/>
  <c r="C145" i="9"/>
  <c r="C145" i="14"/>
  <c r="D100" i="13"/>
  <c r="I157" i="9"/>
  <c r="I157" i="14"/>
  <c r="D103" i="13"/>
  <c r="I160" i="9"/>
  <c r="I160" i="14"/>
  <c r="D107" i="13"/>
  <c r="I164" i="9"/>
  <c r="I164" i="14"/>
  <c r="D117" i="13"/>
  <c r="N117" i="13" s="1"/>
  <c r="I176" i="9"/>
  <c r="I176" i="14"/>
  <c r="C200" i="9"/>
  <c r="C200" i="14"/>
  <c r="D201" i="7"/>
  <c r="D137" i="13"/>
  <c r="M137" i="13" s="1"/>
  <c r="I217" i="9"/>
  <c r="I217" i="14"/>
  <c r="D152" i="13"/>
  <c r="N152" i="13" s="1"/>
  <c r="I234" i="9"/>
  <c r="I234" i="14"/>
  <c r="I240" i="9"/>
  <c r="I240" i="14"/>
  <c r="C266" i="9"/>
  <c r="C266" i="14"/>
  <c r="I275" i="9"/>
  <c r="D172" i="13"/>
  <c r="I275" i="14"/>
  <c r="D176" i="13"/>
  <c r="I279" i="9"/>
  <c r="I279" i="14"/>
  <c r="C82" i="14"/>
  <c r="I122" i="9"/>
  <c r="I122" i="14"/>
  <c r="I127" i="9"/>
  <c r="I127" i="14"/>
  <c r="D108" i="13"/>
  <c r="N108" i="13" s="1"/>
  <c r="I165" i="9"/>
  <c r="I165" i="14"/>
  <c r="I178" i="9"/>
  <c r="I178" i="14"/>
  <c r="I184" i="9"/>
  <c r="I184" i="14"/>
  <c r="C125" i="13"/>
  <c r="C194" i="9"/>
  <c r="C194" i="14"/>
  <c r="C204" i="9"/>
  <c r="C204" i="14"/>
  <c r="I242" i="9"/>
  <c r="I242" i="14"/>
  <c r="C263" i="9"/>
  <c r="C263" i="14"/>
  <c r="D173" i="13"/>
  <c r="F173" i="13" s="1"/>
  <c r="K173" i="13" s="1"/>
  <c r="I276" i="9"/>
  <c r="I276" i="14"/>
  <c r="D177" i="13"/>
  <c r="F177" i="13" s="1"/>
  <c r="K177" i="13" s="1"/>
  <c r="I280" i="9"/>
  <c r="I280" i="14"/>
  <c r="I294" i="9"/>
  <c r="D189" i="13"/>
  <c r="M189" i="13" s="1"/>
  <c r="I294" i="14"/>
  <c r="C17" i="13"/>
  <c r="C17" i="9"/>
  <c r="C17" i="14"/>
  <c r="C27" i="9"/>
  <c r="C27" i="14"/>
  <c r="C28" i="14"/>
  <c r="C28" i="9"/>
  <c r="B26" i="13"/>
  <c r="A26" i="13" s="1"/>
  <c r="I60" i="9"/>
  <c r="I60" i="14"/>
  <c r="I65" i="9"/>
  <c r="I65" i="14"/>
  <c r="C55" i="13"/>
  <c r="C78" i="9"/>
  <c r="C56" i="13"/>
  <c r="C79" i="9"/>
  <c r="C79" i="14"/>
  <c r="D81" i="13"/>
  <c r="N81" i="13" s="1"/>
  <c r="I117" i="9"/>
  <c r="I117" i="14"/>
  <c r="C141" i="9"/>
  <c r="C141" i="14"/>
  <c r="D101" i="13"/>
  <c r="I158" i="9"/>
  <c r="I158" i="14"/>
  <c r="D113" i="13"/>
  <c r="M113" i="13" s="1"/>
  <c r="I172" i="9"/>
  <c r="I172" i="14"/>
  <c r="I185" i="14"/>
  <c r="I185" i="9"/>
  <c r="C208" i="9"/>
  <c r="C208" i="14"/>
  <c r="D139" i="13"/>
  <c r="N139" i="13" s="1"/>
  <c r="I219" i="9"/>
  <c r="I219" i="14"/>
  <c r="I236" i="9"/>
  <c r="I236" i="14"/>
  <c r="C161" i="13"/>
  <c r="C253" i="9"/>
  <c r="C253" i="14"/>
  <c r="C258" i="9"/>
  <c r="C258" i="14"/>
  <c r="C265" i="9"/>
  <c r="C265" i="14"/>
  <c r="D174" i="13"/>
  <c r="I277" i="9"/>
  <c r="I277" i="14"/>
  <c r="I301" i="9"/>
  <c r="I301" i="14"/>
  <c r="C93" i="13"/>
  <c r="C139" i="9"/>
  <c r="C139" i="14"/>
  <c r="C140" i="9"/>
  <c r="C140" i="14"/>
  <c r="C149" i="9"/>
  <c r="C149" i="14"/>
  <c r="D114" i="13"/>
  <c r="L114" i="13" s="1"/>
  <c r="I173" i="9"/>
  <c r="I173" i="14"/>
  <c r="I179" i="9"/>
  <c r="I179" i="14"/>
  <c r="I186" i="9"/>
  <c r="I186" i="14"/>
  <c r="C129" i="13"/>
  <c r="C198" i="9"/>
  <c r="C198" i="14"/>
  <c r="D135" i="13"/>
  <c r="N135" i="13" s="1"/>
  <c r="I215" i="9"/>
  <c r="I215" i="14"/>
  <c r="D140" i="13"/>
  <c r="F140" i="13" s="1"/>
  <c r="K140" i="13" s="1"/>
  <c r="I220" i="9"/>
  <c r="I220" i="14"/>
  <c r="D143" i="13"/>
  <c r="M143" i="13" s="1"/>
  <c r="I223" i="9"/>
  <c r="I223" i="14"/>
  <c r="B149" i="13"/>
  <c r="A149" i="13" s="1"/>
  <c r="I237" i="9"/>
  <c r="I237" i="14"/>
  <c r="D178" i="13"/>
  <c r="I281" i="9"/>
  <c r="I281" i="14"/>
  <c r="D30" i="13"/>
  <c r="M30" i="13" s="1"/>
  <c r="I41" i="9"/>
  <c r="I41" i="14"/>
  <c r="D33" i="13"/>
  <c r="N33" i="13" s="1"/>
  <c r="I44" i="9"/>
  <c r="I44" i="14"/>
  <c r="D42" i="13"/>
  <c r="N42" i="13" s="1"/>
  <c r="I55" i="9"/>
  <c r="I55" i="14"/>
  <c r="I66" i="9"/>
  <c r="I66" i="14"/>
  <c r="C88" i="9"/>
  <c r="C88" i="14"/>
  <c r="D65" i="13"/>
  <c r="F65" i="13" s="1"/>
  <c r="K65" i="13" s="1"/>
  <c r="I99" i="9"/>
  <c r="I99" i="14"/>
  <c r="B77" i="13"/>
  <c r="A77" i="13" s="1"/>
  <c r="I118" i="9"/>
  <c r="I118" i="14"/>
  <c r="I123" i="9"/>
  <c r="I123" i="14"/>
  <c r="E36" i="15"/>
  <c r="D260" i="7"/>
  <c r="C25" i="9"/>
  <c r="C25" i="14"/>
  <c r="D27" i="13"/>
  <c r="L27" i="13" s="1"/>
  <c r="I38" i="9"/>
  <c r="I38" i="14"/>
  <c r="D43" i="13"/>
  <c r="I56" i="9"/>
  <c r="I56" i="14"/>
  <c r="I61" i="9"/>
  <c r="I61" i="14"/>
  <c r="C53" i="13"/>
  <c r="C76" i="9"/>
  <c r="C76" i="14"/>
  <c r="C87" i="9"/>
  <c r="C87" i="14"/>
  <c r="B62" i="13"/>
  <c r="D77" i="13"/>
  <c r="N77" i="13" s="1"/>
  <c r="I113" i="9"/>
  <c r="I113" i="14"/>
  <c r="I124" i="9"/>
  <c r="I124" i="14"/>
  <c r="D106" i="13"/>
  <c r="M106" i="13" s="1"/>
  <c r="I163" i="9"/>
  <c r="I163" i="14"/>
  <c r="D115" i="13"/>
  <c r="I174" i="9"/>
  <c r="I174" i="14"/>
  <c r="I180" i="9"/>
  <c r="I180" i="14"/>
  <c r="C202" i="9"/>
  <c r="C202" i="14"/>
  <c r="I238" i="9"/>
  <c r="I238" i="14"/>
  <c r="I244" i="14"/>
  <c r="I244" i="9"/>
  <c r="C163" i="13"/>
  <c r="C255" i="9"/>
  <c r="C255" i="14"/>
  <c r="J273" i="9"/>
  <c r="J273" i="14"/>
  <c r="D185" i="13"/>
  <c r="I290" i="9"/>
  <c r="I290" i="14"/>
  <c r="I305" i="7"/>
  <c r="D149" i="13"/>
  <c r="F149" i="13" s="1"/>
  <c r="K149" i="13" s="1"/>
  <c r="I231" i="9"/>
  <c r="I231" i="14"/>
  <c r="D153" i="13"/>
  <c r="F153" i="13" s="1"/>
  <c r="K153" i="13" s="1"/>
  <c r="I235" i="9"/>
  <c r="I235" i="14"/>
  <c r="I239" i="9"/>
  <c r="I239" i="14"/>
  <c r="I243" i="9"/>
  <c r="I243" i="14"/>
  <c r="C259" i="9"/>
  <c r="C259" i="14"/>
  <c r="C267" i="9"/>
  <c r="C267" i="14"/>
  <c r="D186" i="13"/>
  <c r="L186" i="13" s="1"/>
  <c r="I291" i="9"/>
  <c r="I291" i="14"/>
  <c r="I295" i="9"/>
  <c r="I295" i="14"/>
  <c r="I299" i="9"/>
  <c r="I299" i="14"/>
  <c r="I303" i="9"/>
  <c r="I303" i="14"/>
  <c r="C30" i="9"/>
  <c r="C30" i="14"/>
  <c r="C54" i="13"/>
  <c r="C77" i="9"/>
  <c r="C77" i="14"/>
  <c r="C85" i="9"/>
  <c r="C85" i="14"/>
  <c r="C92" i="13"/>
  <c r="C138" i="9"/>
  <c r="C138" i="14"/>
  <c r="C146" i="9"/>
  <c r="C146" i="14"/>
  <c r="C199" i="9"/>
  <c r="C199" i="14"/>
  <c r="C207" i="9"/>
  <c r="C207" i="14"/>
  <c r="J214" i="9"/>
  <c r="J214" i="14"/>
  <c r="I225" i="9"/>
  <c r="I225" i="14"/>
  <c r="C260" i="9"/>
  <c r="C260" i="14"/>
  <c r="D267" i="7"/>
  <c r="I304" i="9"/>
  <c r="I304" i="14"/>
  <c r="C261" i="9"/>
  <c r="C261" i="14"/>
  <c r="D171" i="13"/>
  <c r="F171" i="13" s="1"/>
  <c r="K171" i="13" s="1"/>
  <c r="I274" i="9"/>
  <c r="I274" i="14"/>
  <c r="D179" i="13"/>
  <c r="F179" i="13" s="1"/>
  <c r="K179" i="13" s="1"/>
  <c r="I282" i="9"/>
  <c r="I282" i="14"/>
  <c r="D187" i="13"/>
  <c r="M187" i="13" s="1"/>
  <c r="I292" i="9"/>
  <c r="I292" i="14"/>
  <c r="I296" i="9"/>
  <c r="I296" i="14"/>
  <c r="I300" i="9"/>
  <c r="I300" i="14"/>
  <c r="J155" i="14"/>
  <c r="J155" i="9"/>
  <c r="I166" i="9"/>
  <c r="I166" i="14"/>
  <c r="C201" i="9"/>
  <c r="C201" i="14"/>
  <c r="D208" i="7"/>
  <c r="I226" i="9"/>
  <c r="I226" i="14"/>
  <c r="C162" i="13"/>
  <c r="C254" i="9"/>
  <c r="C254" i="14"/>
  <c r="C262" i="9"/>
  <c r="C262" i="14"/>
  <c r="C22" i="14"/>
  <c r="O24" i="2"/>
  <c r="C18" i="13"/>
  <c r="C18" i="9"/>
  <c r="C26" i="9"/>
  <c r="C26" i="14"/>
  <c r="C81" i="9"/>
  <c r="C81" i="14"/>
  <c r="C89" i="9"/>
  <c r="C89" i="14"/>
  <c r="J96" i="14"/>
  <c r="J96" i="9"/>
  <c r="I107" i="9"/>
  <c r="I107" i="14"/>
  <c r="C142" i="9"/>
  <c r="C142" i="14"/>
  <c r="I167" i="9"/>
  <c r="I167" i="14"/>
  <c r="C126" i="13"/>
  <c r="C195" i="9"/>
  <c r="C195" i="14"/>
  <c r="C203" i="9"/>
  <c r="C203" i="14"/>
  <c r="C164" i="13"/>
  <c r="C256" i="9"/>
  <c r="C256" i="14"/>
  <c r="C264" i="9"/>
  <c r="C264" i="14"/>
  <c r="I302" i="14"/>
  <c r="B77" i="9" l="1"/>
  <c r="B78" i="9" s="1"/>
  <c r="B79" i="9" s="1"/>
  <c r="B80" i="9" s="1"/>
  <c r="B81" i="9" s="1"/>
  <c r="B82" i="9" s="1"/>
  <c r="B83" i="9" s="1"/>
  <c r="B19" i="14"/>
  <c r="B20" i="14" s="1"/>
  <c r="B21" i="14" s="1"/>
  <c r="B22" i="14" s="1"/>
  <c r="B23" i="14" s="1"/>
  <c r="B24" i="14" s="1"/>
  <c r="B25" i="14" s="1"/>
  <c r="B26" i="14" s="1"/>
  <c r="B27" i="14" s="1"/>
  <c r="B28" i="14" s="1"/>
  <c r="B29" i="14" s="1"/>
  <c r="B30" i="14" s="1"/>
  <c r="B31" i="14" s="1"/>
  <c r="D24" i="26"/>
  <c r="B9" i="26"/>
  <c r="I47" i="26"/>
  <c r="P47" i="26" s="1"/>
  <c r="F47" i="26"/>
  <c r="D47" i="26"/>
  <c r="E47" i="26"/>
  <c r="G47" i="26"/>
  <c r="B32" i="26"/>
  <c r="B33" i="26" s="1"/>
  <c r="B34" i="26" s="1"/>
  <c r="B35" i="26" s="1"/>
  <c r="B36" i="26" s="1"/>
  <c r="B37" i="26" s="1"/>
  <c r="B38" i="26" s="1"/>
  <c r="B39" i="26" s="1"/>
  <c r="B40" i="26" s="1"/>
  <c r="B41" i="26" s="1"/>
  <c r="B42" i="26" s="1"/>
  <c r="B43" i="26" s="1"/>
  <c r="B44" i="26" s="1"/>
  <c r="B45" i="26" s="1"/>
  <c r="B46" i="26" s="1"/>
  <c r="H47" i="26"/>
  <c r="B195" i="9"/>
  <c r="B196" i="9" s="1"/>
  <c r="B197" i="9" s="1"/>
  <c r="B198" i="9" s="1"/>
  <c r="B199" i="9" s="1"/>
  <c r="B200" i="9" s="1"/>
  <c r="B201" i="9" s="1"/>
  <c r="B202" i="9" s="1"/>
  <c r="B203" i="9" s="1"/>
  <c r="B204" i="9" s="1"/>
  <c r="B205" i="9" s="1"/>
  <c r="B206" i="9" s="1"/>
  <c r="B207" i="9" s="1"/>
  <c r="B208" i="9" s="1"/>
  <c r="K285" i="9"/>
  <c r="I52" i="12"/>
  <c r="S285" i="9"/>
  <c r="B50" i="14"/>
  <c r="B109" i="14"/>
  <c r="B246" i="14"/>
  <c r="B227" i="14"/>
  <c r="B66" i="14"/>
  <c r="B67" i="14" s="1"/>
  <c r="B68" i="14" s="1"/>
  <c r="B106" i="9"/>
  <c r="B107" i="9" s="1"/>
  <c r="B108" i="9" s="1"/>
  <c r="B283" i="14"/>
  <c r="B284" i="14" s="1"/>
  <c r="B285" i="14" s="1"/>
  <c r="B286" i="14" s="1"/>
  <c r="B136" i="9"/>
  <c r="B137" i="9" s="1"/>
  <c r="B138" i="9" s="1"/>
  <c r="B139" i="9" s="1"/>
  <c r="B140" i="9" s="1"/>
  <c r="B141" i="9" s="1"/>
  <c r="B142" i="9" s="1"/>
  <c r="B143" i="9" s="1"/>
  <c r="B144" i="9" s="1"/>
  <c r="B145" i="9" s="1"/>
  <c r="B146" i="9" s="1"/>
  <c r="B147" i="9" s="1"/>
  <c r="B148" i="9" s="1"/>
  <c r="B149" i="9" s="1"/>
  <c r="B77" i="14"/>
  <c r="B78" i="14" s="1"/>
  <c r="B79" i="14" s="1"/>
  <c r="B80" i="14" s="1"/>
  <c r="B81" i="14" s="1"/>
  <c r="B82" i="14" s="1"/>
  <c r="B83" i="14" s="1"/>
  <c r="B84" i="14" s="1"/>
  <c r="B85" i="14" s="1"/>
  <c r="B86" i="14" s="1"/>
  <c r="B87" i="14" s="1"/>
  <c r="B88" i="14" s="1"/>
  <c r="B89" i="14" s="1"/>
  <c r="B90" i="14" s="1"/>
  <c r="B161" i="9"/>
  <c r="B162" i="9" s="1"/>
  <c r="B163" i="9" s="1"/>
  <c r="B164" i="9" s="1"/>
  <c r="B165" i="9" s="1"/>
  <c r="B166" i="9" s="1"/>
  <c r="B167" i="9" s="1"/>
  <c r="B50" i="9"/>
  <c r="B305" i="14"/>
  <c r="B136" i="14" s="1"/>
  <c r="B137" i="14" s="1"/>
  <c r="B138" i="14" s="1"/>
  <c r="B139" i="14" s="1"/>
  <c r="B140" i="14" s="1"/>
  <c r="B141" i="14" s="1"/>
  <c r="B142" i="14" s="1"/>
  <c r="B286" i="9"/>
  <c r="B227" i="9"/>
  <c r="B128" i="14"/>
  <c r="B180" i="9"/>
  <c r="B181" i="9" s="1"/>
  <c r="B182" i="9" s="1"/>
  <c r="B183" i="9" s="1"/>
  <c r="B184" i="9" s="1"/>
  <c r="B185" i="9" s="1"/>
  <c r="B186" i="9" s="1"/>
  <c r="B121" i="9"/>
  <c r="B122" i="9" s="1"/>
  <c r="B123" i="9" s="1"/>
  <c r="B124" i="9" s="1"/>
  <c r="B125" i="9" s="1"/>
  <c r="B126" i="9" s="1"/>
  <c r="B127" i="9" s="1"/>
  <c r="B255" i="9"/>
  <c r="B256" i="9" s="1"/>
  <c r="B257" i="9" s="1"/>
  <c r="B258" i="9" s="1"/>
  <c r="B259" i="9" s="1"/>
  <c r="B260" i="9" s="1"/>
  <c r="B18" i="9"/>
  <c r="B19" i="9" s="1"/>
  <c r="B20" i="9" s="1"/>
  <c r="B21" i="9" s="1"/>
  <c r="B22" i="9" s="1"/>
  <c r="B23" i="9" s="1"/>
  <c r="B24" i="9" s="1"/>
  <c r="B25" i="9" s="1"/>
  <c r="B26" i="9" s="1"/>
  <c r="B27" i="9" s="1"/>
  <c r="B28" i="9" s="1"/>
  <c r="B29" i="9" s="1"/>
  <c r="B30" i="9" s="1"/>
  <c r="B31" i="9" s="1"/>
  <c r="B239" i="9"/>
  <c r="B240" i="9" s="1"/>
  <c r="B241" i="9" s="1"/>
  <c r="B242" i="9" s="1"/>
  <c r="B243" i="9" s="1"/>
  <c r="B244" i="9" s="1"/>
  <c r="B245" i="9" s="1"/>
  <c r="B254" i="14"/>
  <c r="B255" i="14" s="1"/>
  <c r="B256" i="14" s="1"/>
  <c r="B257" i="14" s="1"/>
  <c r="B258" i="14" s="1"/>
  <c r="B259" i="14" s="1"/>
  <c r="B260" i="14" s="1"/>
  <c r="B261" i="14" s="1"/>
  <c r="B262" i="14" s="1"/>
  <c r="B263" i="14" s="1"/>
  <c r="B264" i="14" s="1"/>
  <c r="B265" i="14" s="1"/>
  <c r="B266" i="14" s="1"/>
  <c r="B267" i="14" s="1"/>
  <c r="B168" i="14"/>
  <c r="B69" i="9"/>
  <c r="B195" i="14"/>
  <c r="B196" i="14" s="1"/>
  <c r="B197" i="14" s="1"/>
  <c r="B198" i="14" s="1"/>
  <c r="B199" i="14" s="1"/>
  <c r="B200" i="14" s="1"/>
  <c r="B201" i="14" s="1"/>
  <c r="B202" i="14" s="1"/>
  <c r="B203" i="14" s="1"/>
  <c r="B204" i="14" s="1"/>
  <c r="B205" i="14" s="1"/>
  <c r="B206" i="14" s="1"/>
  <c r="B207" i="14" s="1"/>
  <c r="B208" i="14" s="1"/>
  <c r="B305" i="9"/>
  <c r="B125" i="13"/>
  <c r="A125" i="13" s="1"/>
  <c r="R101" i="9"/>
  <c r="Q101" i="9"/>
  <c r="P101" i="9"/>
  <c r="O101" i="9"/>
  <c r="P48" i="9"/>
  <c r="Q48" i="9"/>
  <c r="R48" i="9"/>
  <c r="O48" i="9"/>
  <c r="R285" i="9"/>
  <c r="Q285" i="9"/>
  <c r="P285" i="9"/>
  <c r="O285" i="9"/>
  <c r="Q284" i="9"/>
  <c r="P284" i="9"/>
  <c r="R284" i="9"/>
  <c r="O284" i="9"/>
  <c r="K49" i="9"/>
  <c r="R49" i="9"/>
  <c r="Q49" i="9"/>
  <c r="P49" i="9"/>
  <c r="O49" i="9"/>
  <c r="R100" i="9"/>
  <c r="Q100" i="9"/>
  <c r="P100" i="9"/>
  <c r="O100" i="9"/>
  <c r="K303" i="9"/>
  <c r="P303" i="9"/>
  <c r="O303" i="9"/>
  <c r="Q303" i="9"/>
  <c r="R303" i="9"/>
  <c r="K290" i="9"/>
  <c r="R290" i="9"/>
  <c r="Q290" i="9"/>
  <c r="P290" i="9"/>
  <c r="O290" i="9"/>
  <c r="K174" i="9"/>
  <c r="R174" i="9"/>
  <c r="Q174" i="9"/>
  <c r="P174" i="9"/>
  <c r="O174" i="9"/>
  <c r="K243" i="9"/>
  <c r="R243" i="9"/>
  <c r="Q243" i="9"/>
  <c r="P243" i="9"/>
  <c r="O243" i="9"/>
  <c r="K123" i="9"/>
  <c r="R123" i="9"/>
  <c r="Q123" i="9"/>
  <c r="P123" i="9"/>
  <c r="O123" i="9"/>
  <c r="K237" i="9"/>
  <c r="Q237" i="9"/>
  <c r="R237" i="9"/>
  <c r="P237" i="9"/>
  <c r="O237" i="9"/>
  <c r="K184" i="9"/>
  <c r="R184" i="9"/>
  <c r="Q184" i="9"/>
  <c r="P184" i="9"/>
  <c r="O184" i="9"/>
  <c r="O275" i="9"/>
  <c r="Q275" i="9"/>
  <c r="P275" i="9"/>
  <c r="R275" i="9"/>
  <c r="R157" i="9"/>
  <c r="Q157" i="9"/>
  <c r="O157" i="9"/>
  <c r="P157" i="9"/>
  <c r="K125" i="9"/>
  <c r="R125" i="9"/>
  <c r="Q125" i="9"/>
  <c r="P125" i="9"/>
  <c r="O125" i="9"/>
  <c r="R224" i="9"/>
  <c r="Q224" i="9"/>
  <c r="O224" i="9"/>
  <c r="P224" i="9"/>
  <c r="P43" i="9"/>
  <c r="O43" i="9"/>
  <c r="Q43" i="9"/>
  <c r="R43" i="9"/>
  <c r="K59" i="9"/>
  <c r="P59" i="9"/>
  <c r="O59" i="9"/>
  <c r="Q59" i="9"/>
  <c r="R59" i="9"/>
  <c r="R278" i="9"/>
  <c r="Q278" i="9"/>
  <c r="O278" i="9"/>
  <c r="P278" i="9"/>
  <c r="K180" i="9"/>
  <c r="R180" i="9"/>
  <c r="Q180" i="9"/>
  <c r="P180" i="9"/>
  <c r="O180" i="9"/>
  <c r="K124" i="9"/>
  <c r="R124" i="9"/>
  <c r="Q124" i="9"/>
  <c r="O124" i="9"/>
  <c r="P124" i="9"/>
  <c r="R38" i="9"/>
  <c r="Q38" i="9"/>
  <c r="P38" i="9"/>
  <c r="O38" i="9"/>
  <c r="R215" i="9"/>
  <c r="Q215" i="9"/>
  <c r="P215" i="9"/>
  <c r="O215" i="9"/>
  <c r="K179" i="9"/>
  <c r="R179" i="9"/>
  <c r="Q179" i="9"/>
  <c r="O179" i="9"/>
  <c r="P179" i="9"/>
  <c r="K236" i="9"/>
  <c r="R236" i="9"/>
  <c r="Q236" i="9"/>
  <c r="O236" i="9"/>
  <c r="P236" i="9"/>
  <c r="R280" i="9"/>
  <c r="Q280" i="9"/>
  <c r="P280" i="9"/>
  <c r="O280" i="9"/>
  <c r="K242" i="9"/>
  <c r="O242" i="9"/>
  <c r="R242" i="9"/>
  <c r="Q242" i="9"/>
  <c r="P242" i="9"/>
  <c r="K122" i="9"/>
  <c r="R122" i="9"/>
  <c r="Q122" i="9"/>
  <c r="O122" i="9"/>
  <c r="P122" i="9"/>
  <c r="R217" i="9"/>
  <c r="Q217" i="9"/>
  <c r="P217" i="9"/>
  <c r="O217" i="9"/>
  <c r="K58" i="9"/>
  <c r="R58" i="9"/>
  <c r="Q58" i="9"/>
  <c r="P58" i="9"/>
  <c r="O58" i="9"/>
  <c r="K64" i="9"/>
  <c r="R64" i="9"/>
  <c r="Q64" i="9"/>
  <c r="P64" i="9"/>
  <c r="O64" i="9"/>
  <c r="K68" i="9"/>
  <c r="R68" i="9"/>
  <c r="Q68" i="9"/>
  <c r="P68" i="9"/>
  <c r="O68" i="9"/>
  <c r="R159" i="9"/>
  <c r="Q159" i="9"/>
  <c r="O159" i="9"/>
  <c r="P159" i="9"/>
  <c r="K116" i="9"/>
  <c r="R116" i="9"/>
  <c r="Q116" i="9"/>
  <c r="O116" i="9"/>
  <c r="P116" i="9"/>
  <c r="R105" i="9"/>
  <c r="P105" i="9"/>
  <c r="O105" i="9"/>
  <c r="Q105" i="9"/>
  <c r="K114" i="9"/>
  <c r="R114" i="9"/>
  <c r="Q114" i="9"/>
  <c r="O114" i="9"/>
  <c r="P114" i="9"/>
  <c r="K232" i="9"/>
  <c r="R232" i="9"/>
  <c r="Q232" i="9"/>
  <c r="O232" i="9"/>
  <c r="P232" i="9"/>
  <c r="K302" i="9"/>
  <c r="R302" i="9"/>
  <c r="Q302" i="9"/>
  <c r="P302" i="9"/>
  <c r="O302" i="9"/>
  <c r="K291" i="9"/>
  <c r="P291" i="9"/>
  <c r="O291" i="9"/>
  <c r="Q291" i="9"/>
  <c r="R291" i="9"/>
  <c r="R226" i="9"/>
  <c r="Q226" i="9"/>
  <c r="O226" i="9"/>
  <c r="P226" i="9"/>
  <c r="R282" i="9"/>
  <c r="Q282" i="9"/>
  <c r="P282" i="9"/>
  <c r="O282" i="9"/>
  <c r="K304" i="9"/>
  <c r="R304" i="9"/>
  <c r="Q304" i="9"/>
  <c r="P304" i="9"/>
  <c r="O304" i="9"/>
  <c r="K239" i="9"/>
  <c r="R239" i="9"/>
  <c r="Q239" i="9"/>
  <c r="P239" i="9"/>
  <c r="O239" i="9"/>
  <c r="K244" i="9"/>
  <c r="O244" i="9"/>
  <c r="Q244" i="9"/>
  <c r="P244" i="9"/>
  <c r="R244" i="9"/>
  <c r="K118" i="9"/>
  <c r="R118" i="9"/>
  <c r="Q118" i="9"/>
  <c r="O118" i="9"/>
  <c r="P118" i="9"/>
  <c r="K66" i="9"/>
  <c r="R66" i="9"/>
  <c r="Q66" i="9"/>
  <c r="P66" i="9"/>
  <c r="O66" i="9"/>
  <c r="P41" i="9"/>
  <c r="O41" i="9"/>
  <c r="Q41" i="9"/>
  <c r="R41" i="9"/>
  <c r="K172" i="9"/>
  <c r="R172" i="9"/>
  <c r="Q172" i="9"/>
  <c r="P172" i="9"/>
  <c r="O172" i="9"/>
  <c r="K117" i="9"/>
  <c r="R117" i="9"/>
  <c r="Q117" i="9"/>
  <c r="P117" i="9"/>
  <c r="O117" i="9"/>
  <c r="K65" i="9"/>
  <c r="P65" i="9"/>
  <c r="O65" i="9"/>
  <c r="Q65" i="9"/>
  <c r="R65" i="9"/>
  <c r="K178" i="9"/>
  <c r="R178" i="9"/>
  <c r="Q178" i="9"/>
  <c r="P178" i="9"/>
  <c r="O178" i="9"/>
  <c r="R164" i="9"/>
  <c r="Q164" i="9"/>
  <c r="P164" i="9"/>
  <c r="O164" i="9"/>
  <c r="R104" i="9"/>
  <c r="Q104" i="9"/>
  <c r="O104" i="9"/>
  <c r="P104" i="9"/>
  <c r="K245" i="9"/>
  <c r="R245" i="9"/>
  <c r="Q245" i="9"/>
  <c r="P245" i="9"/>
  <c r="O245" i="9"/>
  <c r="R108" i="9"/>
  <c r="Q108" i="9"/>
  <c r="O108" i="9"/>
  <c r="P108" i="9"/>
  <c r="K67" i="9"/>
  <c r="P67" i="9"/>
  <c r="O67" i="9"/>
  <c r="Q67" i="9"/>
  <c r="R67" i="9"/>
  <c r="K297" i="9"/>
  <c r="P297" i="9"/>
  <c r="O297" i="9"/>
  <c r="Q297" i="9"/>
  <c r="R297" i="9"/>
  <c r="R42" i="9"/>
  <c r="Q42" i="9"/>
  <c r="P42" i="9"/>
  <c r="O42" i="9"/>
  <c r="K298" i="9"/>
  <c r="R298" i="9"/>
  <c r="Q298" i="9"/>
  <c r="P298" i="9"/>
  <c r="O298" i="9"/>
  <c r="K183" i="9"/>
  <c r="R183" i="9"/>
  <c r="Q183" i="9"/>
  <c r="O183" i="9"/>
  <c r="P183" i="9"/>
  <c r="R223" i="9"/>
  <c r="Q223" i="9"/>
  <c r="P223" i="9"/>
  <c r="O223" i="9"/>
  <c r="K173" i="9"/>
  <c r="R173" i="9"/>
  <c r="Q173" i="9"/>
  <c r="O173" i="9"/>
  <c r="P173" i="9"/>
  <c r="R219" i="9"/>
  <c r="Q219" i="9"/>
  <c r="P219" i="9"/>
  <c r="O219" i="9"/>
  <c r="K181" i="9"/>
  <c r="R181" i="9"/>
  <c r="Q181" i="9"/>
  <c r="O181" i="9"/>
  <c r="P181" i="9"/>
  <c r="K62" i="9"/>
  <c r="R62" i="9"/>
  <c r="Q62" i="9"/>
  <c r="P62" i="9"/>
  <c r="O62" i="9"/>
  <c r="K293" i="9"/>
  <c r="P293" i="9"/>
  <c r="O293" i="9"/>
  <c r="Q293" i="9"/>
  <c r="R293" i="9"/>
  <c r="K235" i="9"/>
  <c r="R235" i="9"/>
  <c r="Q235" i="9"/>
  <c r="P235" i="9"/>
  <c r="O235" i="9"/>
  <c r="K61" i="9"/>
  <c r="P61" i="9"/>
  <c r="O61" i="9"/>
  <c r="Q61" i="9"/>
  <c r="R61" i="9"/>
  <c r="K55" i="9"/>
  <c r="P55" i="9"/>
  <c r="O55" i="9"/>
  <c r="Q55" i="9"/>
  <c r="R55" i="9"/>
  <c r="K60" i="9"/>
  <c r="R60" i="9"/>
  <c r="Q60" i="9"/>
  <c r="P60" i="9"/>
  <c r="O60" i="9"/>
  <c r="R276" i="9"/>
  <c r="Q276" i="9"/>
  <c r="O276" i="9"/>
  <c r="P276" i="9"/>
  <c r="R165" i="9"/>
  <c r="Q165" i="9"/>
  <c r="O165" i="9"/>
  <c r="P165" i="9"/>
  <c r="O279" i="9"/>
  <c r="Q279" i="9"/>
  <c r="R279" i="9"/>
  <c r="P279" i="9"/>
  <c r="K240" i="9"/>
  <c r="O240" i="9"/>
  <c r="R240" i="9"/>
  <c r="Q240" i="9"/>
  <c r="P240" i="9"/>
  <c r="R222" i="9"/>
  <c r="Q222" i="9"/>
  <c r="O222" i="9"/>
  <c r="P222" i="9"/>
  <c r="R103" i="9"/>
  <c r="P103" i="9"/>
  <c r="O103" i="9"/>
  <c r="Q103" i="9"/>
  <c r="R221" i="9"/>
  <c r="Q221" i="9"/>
  <c r="P221" i="9"/>
  <c r="O221" i="9"/>
  <c r="P98" i="9"/>
  <c r="O98" i="9"/>
  <c r="Q98" i="9"/>
  <c r="R98" i="9"/>
  <c r="R102" i="9"/>
  <c r="P102" i="9"/>
  <c r="O102" i="9"/>
  <c r="Q102" i="9"/>
  <c r="R40" i="9"/>
  <c r="Q40" i="9"/>
  <c r="P40" i="9"/>
  <c r="O40" i="9"/>
  <c r="R218" i="9"/>
  <c r="Q218" i="9"/>
  <c r="O218" i="9"/>
  <c r="P218" i="9"/>
  <c r="K175" i="9"/>
  <c r="R175" i="9"/>
  <c r="Q175" i="9"/>
  <c r="O175" i="9"/>
  <c r="P175" i="9"/>
  <c r="K300" i="9"/>
  <c r="R300" i="9"/>
  <c r="Q300" i="9"/>
  <c r="P300" i="9"/>
  <c r="O300" i="9"/>
  <c r="K296" i="9"/>
  <c r="R296" i="9"/>
  <c r="Q296" i="9"/>
  <c r="P296" i="9"/>
  <c r="O296" i="9"/>
  <c r="R274" i="9"/>
  <c r="Q274" i="9"/>
  <c r="P274" i="9"/>
  <c r="O274" i="9"/>
  <c r="K299" i="9"/>
  <c r="P299" i="9"/>
  <c r="O299" i="9"/>
  <c r="Q299" i="9"/>
  <c r="R299" i="9"/>
  <c r="K238" i="9"/>
  <c r="O238" i="9"/>
  <c r="P238" i="9"/>
  <c r="Q238" i="9"/>
  <c r="R238" i="9"/>
  <c r="R99" i="9"/>
  <c r="Q99" i="9"/>
  <c r="P99" i="9"/>
  <c r="O99" i="9"/>
  <c r="P281" i="9"/>
  <c r="O281" i="9"/>
  <c r="Q281" i="9"/>
  <c r="R281" i="9"/>
  <c r="K301" i="9"/>
  <c r="P301" i="9"/>
  <c r="O301" i="9"/>
  <c r="Q301" i="9"/>
  <c r="R301" i="9"/>
  <c r="R158" i="9"/>
  <c r="Q158" i="9"/>
  <c r="P158" i="9"/>
  <c r="O158" i="9"/>
  <c r="R160" i="9"/>
  <c r="Q160" i="9"/>
  <c r="P160" i="9"/>
  <c r="O160" i="9"/>
  <c r="K126" i="9"/>
  <c r="R126" i="9"/>
  <c r="Q126" i="9"/>
  <c r="O126" i="9"/>
  <c r="P126" i="9"/>
  <c r="R156" i="9"/>
  <c r="Q156" i="9"/>
  <c r="P156" i="9"/>
  <c r="O156" i="9"/>
  <c r="R46" i="9"/>
  <c r="Q46" i="9"/>
  <c r="P46" i="9"/>
  <c r="O46" i="9"/>
  <c r="P47" i="9"/>
  <c r="O47" i="9"/>
  <c r="Q47" i="9"/>
  <c r="R47" i="9"/>
  <c r="K182" i="9"/>
  <c r="R182" i="9"/>
  <c r="Q182" i="9"/>
  <c r="P182" i="9"/>
  <c r="O182" i="9"/>
  <c r="K177" i="9"/>
  <c r="R177" i="9"/>
  <c r="Q177" i="9"/>
  <c r="O177" i="9"/>
  <c r="P177" i="9"/>
  <c r="R97" i="9"/>
  <c r="Q97" i="9"/>
  <c r="P97" i="9"/>
  <c r="O97" i="9"/>
  <c r="K233" i="9"/>
  <c r="R233" i="9"/>
  <c r="Q233" i="9"/>
  <c r="P233" i="9"/>
  <c r="O233" i="9"/>
  <c r="R167" i="9"/>
  <c r="Q167" i="9"/>
  <c r="O167" i="9"/>
  <c r="P167" i="9"/>
  <c r="R163" i="9"/>
  <c r="Q163" i="9"/>
  <c r="O163" i="9"/>
  <c r="P163" i="9"/>
  <c r="K56" i="9"/>
  <c r="R56" i="9"/>
  <c r="Q56" i="9"/>
  <c r="P56" i="9"/>
  <c r="O56" i="9"/>
  <c r="R220" i="9"/>
  <c r="Q220" i="9"/>
  <c r="O220" i="9"/>
  <c r="P220" i="9"/>
  <c r="K234" i="9"/>
  <c r="R234" i="9"/>
  <c r="Q234" i="9"/>
  <c r="O234" i="9"/>
  <c r="P234" i="9"/>
  <c r="P283" i="9"/>
  <c r="O283" i="9"/>
  <c r="Q283" i="9"/>
  <c r="R283" i="9"/>
  <c r="K241" i="9"/>
  <c r="R241" i="9"/>
  <c r="Q241" i="9"/>
  <c r="O241" i="9"/>
  <c r="P241" i="9"/>
  <c r="K121" i="9"/>
  <c r="R121" i="9"/>
  <c r="Q121" i="9"/>
  <c r="P121" i="9"/>
  <c r="O121" i="9"/>
  <c r="K57" i="9"/>
  <c r="P57" i="9"/>
  <c r="O57" i="9"/>
  <c r="Q57" i="9"/>
  <c r="R57" i="9"/>
  <c r="P39" i="9"/>
  <c r="O39" i="9"/>
  <c r="Q39" i="9"/>
  <c r="R39" i="9"/>
  <c r="K113" i="9"/>
  <c r="R113" i="9"/>
  <c r="Q113" i="9"/>
  <c r="P113" i="9"/>
  <c r="O113" i="9"/>
  <c r="R107" i="9"/>
  <c r="Q107" i="9"/>
  <c r="P107" i="9"/>
  <c r="O107" i="9"/>
  <c r="R166" i="9"/>
  <c r="Q166" i="9"/>
  <c r="P166" i="9"/>
  <c r="O166" i="9"/>
  <c r="K292" i="9"/>
  <c r="R292" i="9"/>
  <c r="Q292" i="9"/>
  <c r="P292" i="9"/>
  <c r="O292" i="9"/>
  <c r="R225" i="9"/>
  <c r="Q225" i="9"/>
  <c r="P225" i="9"/>
  <c r="O225" i="9"/>
  <c r="K295" i="9"/>
  <c r="P295" i="9"/>
  <c r="O295" i="9"/>
  <c r="Q295" i="9"/>
  <c r="R295" i="9"/>
  <c r="K231" i="9"/>
  <c r="R231" i="9"/>
  <c r="Q231" i="9"/>
  <c r="P231" i="9"/>
  <c r="O231" i="9"/>
  <c r="R44" i="9"/>
  <c r="Q44" i="9"/>
  <c r="P44" i="9"/>
  <c r="O44" i="9"/>
  <c r="K186" i="9"/>
  <c r="R186" i="9"/>
  <c r="Q186" i="9"/>
  <c r="P186" i="9"/>
  <c r="O186" i="9"/>
  <c r="O277" i="9"/>
  <c r="Q277" i="9"/>
  <c r="R277" i="9"/>
  <c r="P277" i="9"/>
  <c r="K185" i="9"/>
  <c r="R185" i="9"/>
  <c r="Q185" i="9"/>
  <c r="O185" i="9"/>
  <c r="P185" i="9"/>
  <c r="K294" i="9"/>
  <c r="R294" i="9"/>
  <c r="Q294" i="9"/>
  <c r="P294" i="9"/>
  <c r="O294" i="9"/>
  <c r="K127" i="9"/>
  <c r="R127" i="9"/>
  <c r="Q127" i="9"/>
  <c r="P127" i="9"/>
  <c r="O127" i="9"/>
  <c r="K176" i="9"/>
  <c r="R176" i="9"/>
  <c r="Q176" i="9"/>
  <c r="P176" i="9"/>
  <c r="O176" i="9"/>
  <c r="K115" i="9"/>
  <c r="R115" i="9"/>
  <c r="Q115" i="9"/>
  <c r="P115" i="9"/>
  <c r="O115" i="9"/>
  <c r="K63" i="9"/>
  <c r="P63" i="9"/>
  <c r="O63" i="9"/>
  <c r="Q63" i="9"/>
  <c r="R63" i="9"/>
  <c r="R216" i="9"/>
  <c r="Q216" i="9"/>
  <c r="O216" i="9"/>
  <c r="P216" i="9"/>
  <c r="K54" i="9"/>
  <c r="R54" i="9"/>
  <c r="Q54" i="9"/>
  <c r="P54" i="9"/>
  <c r="O54" i="9"/>
  <c r="K119" i="9"/>
  <c r="R119" i="9"/>
  <c r="Q119" i="9"/>
  <c r="P119" i="9"/>
  <c r="O119" i="9"/>
  <c r="K120" i="9"/>
  <c r="R120" i="9"/>
  <c r="Q120" i="9"/>
  <c r="O120" i="9"/>
  <c r="P120" i="9"/>
  <c r="R106" i="9"/>
  <c r="Q106" i="9"/>
  <c r="O106" i="9"/>
  <c r="P106" i="9"/>
  <c r="P45" i="9"/>
  <c r="O45" i="9"/>
  <c r="Q45" i="9"/>
  <c r="R45" i="9"/>
  <c r="R162" i="9"/>
  <c r="Q162" i="9"/>
  <c r="P162" i="9"/>
  <c r="O162" i="9"/>
  <c r="R161" i="9"/>
  <c r="Q161" i="9"/>
  <c r="O161" i="9"/>
  <c r="P161" i="9"/>
  <c r="K302" i="14"/>
  <c r="K243" i="14"/>
  <c r="K123" i="14"/>
  <c r="K237" i="14"/>
  <c r="K184" i="14"/>
  <c r="K125" i="14"/>
  <c r="K291" i="14"/>
  <c r="K180" i="14"/>
  <c r="K124" i="14"/>
  <c r="K179" i="14"/>
  <c r="K236" i="14"/>
  <c r="K185" i="14"/>
  <c r="K242" i="14"/>
  <c r="K122" i="14"/>
  <c r="K116" i="14"/>
  <c r="K114" i="14"/>
  <c r="K232" i="14"/>
  <c r="K231" i="14"/>
  <c r="K304" i="14"/>
  <c r="K239" i="14"/>
  <c r="K118" i="14"/>
  <c r="K172" i="14"/>
  <c r="K117" i="14"/>
  <c r="K178" i="14"/>
  <c r="K245" i="14"/>
  <c r="K297" i="14"/>
  <c r="K298" i="14"/>
  <c r="K183" i="14"/>
  <c r="K127" i="14"/>
  <c r="K300" i="14"/>
  <c r="K303" i="14"/>
  <c r="K290" i="14"/>
  <c r="K174" i="14"/>
  <c r="K113" i="14"/>
  <c r="K173" i="14"/>
  <c r="K181" i="14"/>
  <c r="K293" i="14"/>
  <c r="K235" i="14"/>
  <c r="K240" i="14"/>
  <c r="K175" i="14"/>
  <c r="K292" i="14"/>
  <c r="K295" i="14"/>
  <c r="K186" i="14"/>
  <c r="K176" i="14"/>
  <c r="K115" i="14"/>
  <c r="K119" i="14"/>
  <c r="K120" i="14"/>
  <c r="K244" i="14"/>
  <c r="K296" i="14"/>
  <c r="K299" i="14"/>
  <c r="K238" i="14"/>
  <c r="K301" i="14"/>
  <c r="K126" i="14"/>
  <c r="K182" i="14"/>
  <c r="K177" i="14"/>
  <c r="K233" i="14"/>
  <c r="K284" i="14"/>
  <c r="K294" i="14"/>
  <c r="K234" i="14"/>
  <c r="K241" i="14"/>
  <c r="K121" i="14"/>
  <c r="K285" i="14"/>
  <c r="H48" i="14"/>
  <c r="E284" i="14"/>
  <c r="E48" i="14"/>
  <c r="K48" i="14"/>
  <c r="F48" i="14"/>
  <c r="G48" i="14"/>
  <c r="K56" i="14"/>
  <c r="K57" i="14"/>
  <c r="K63" i="14"/>
  <c r="K54" i="14"/>
  <c r="K59" i="14"/>
  <c r="K58" i="14"/>
  <c r="K64" i="14"/>
  <c r="K68" i="14"/>
  <c r="K66" i="14"/>
  <c r="K65" i="14"/>
  <c r="E49" i="14"/>
  <c r="K62" i="14"/>
  <c r="K61" i="14"/>
  <c r="K55" i="14"/>
  <c r="K60" i="14"/>
  <c r="K67" i="14"/>
  <c r="AG46" i="2"/>
  <c r="H80" i="7"/>
  <c r="H139" i="7"/>
  <c r="H257" i="7"/>
  <c r="H21" i="7"/>
  <c r="H198" i="7"/>
  <c r="AH51" i="2"/>
  <c r="H265" i="7"/>
  <c r="S302" i="9"/>
  <c r="M302" i="9"/>
  <c r="M49" i="9"/>
  <c r="S49" i="9"/>
  <c r="P37" i="2"/>
  <c r="AI37" i="2" s="1"/>
  <c r="F284" i="14"/>
  <c r="G284" i="14"/>
  <c r="H284" i="14"/>
  <c r="Q30" i="15"/>
  <c r="P34" i="2"/>
  <c r="AF34" i="2" s="1"/>
  <c r="AF47" i="2"/>
  <c r="AG52" i="2"/>
  <c r="P19" i="2"/>
  <c r="AG13" i="2"/>
  <c r="G138" i="7" s="1"/>
  <c r="AE14" i="2"/>
  <c r="E21" i="7" s="1"/>
  <c r="AG50" i="2"/>
  <c r="AE34" i="2"/>
  <c r="AE13" i="2"/>
  <c r="E20" i="7" s="1"/>
  <c r="AF46" i="2"/>
  <c r="AH37" i="2"/>
  <c r="AF14" i="2"/>
  <c r="AE37" i="2"/>
  <c r="AH11" i="2"/>
  <c r="AG44" i="2"/>
  <c r="AI13" i="2"/>
  <c r="AH47" i="2"/>
  <c r="AG12" i="2"/>
  <c r="G137" i="7" s="1"/>
  <c r="AF13" i="2"/>
  <c r="AI11" i="2"/>
  <c r="G254" i="7" s="1"/>
  <c r="AE12" i="2"/>
  <c r="G19" i="7" s="1"/>
  <c r="AG11" i="2"/>
  <c r="AE46" i="2"/>
  <c r="AI12" i="2"/>
  <c r="AI14" i="2"/>
  <c r="G257" i="7" s="1"/>
  <c r="AF33" i="2"/>
  <c r="AH12" i="2"/>
  <c r="AH14" i="2"/>
  <c r="E198" i="7" s="1"/>
  <c r="AE11" i="2"/>
  <c r="AF50" i="2"/>
  <c r="AI36" i="2"/>
  <c r="AG14" i="2"/>
  <c r="E139" i="7" s="1"/>
  <c r="AG10" i="2"/>
  <c r="G135" i="7" s="1"/>
  <c r="AI10" i="2"/>
  <c r="G253" i="7" s="1"/>
  <c r="AH10" i="2"/>
  <c r="E194" i="7" s="1"/>
  <c r="AG36" i="2"/>
  <c r="AE33" i="2"/>
  <c r="AI33" i="2"/>
  <c r="AI35" i="2"/>
  <c r="AH33" i="2"/>
  <c r="AH35" i="2"/>
  <c r="AI34" i="2"/>
  <c r="AG37" i="2"/>
  <c r="AG33" i="2"/>
  <c r="AG35" i="2"/>
  <c r="AH34" i="2"/>
  <c r="AF36" i="2"/>
  <c r="AF35" i="2"/>
  <c r="AE35" i="2"/>
  <c r="AE50" i="2"/>
  <c r="AH52" i="2"/>
  <c r="AE45" i="2"/>
  <c r="AE51" i="2"/>
  <c r="AI49" i="2"/>
  <c r="AE52" i="2"/>
  <c r="AE47" i="2"/>
  <c r="AI51" i="2"/>
  <c r="AH50" i="2"/>
  <c r="AH49" i="2"/>
  <c r="AF52" i="2"/>
  <c r="AI47" i="2"/>
  <c r="AE44" i="2"/>
  <c r="AG49" i="2"/>
  <c r="AI45" i="2"/>
  <c r="AG47" i="2"/>
  <c r="AF44" i="2"/>
  <c r="AI46" i="2"/>
  <c r="AF49" i="2"/>
  <c r="AH45" i="2"/>
  <c r="AH44" i="2"/>
  <c r="AH46" i="2"/>
  <c r="AE49" i="2"/>
  <c r="AG45" i="2"/>
  <c r="AG51" i="2"/>
  <c r="AI44" i="2"/>
  <c r="AI52" i="2"/>
  <c r="AF51" i="2"/>
  <c r="P50" i="2"/>
  <c r="B46" i="2"/>
  <c r="B31" i="2"/>
  <c r="B12" i="2"/>
  <c r="AJ12" i="2" s="1"/>
  <c r="H29" i="7"/>
  <c r="AC20" i="2"/>
  <c r="L188" i="13"/>
  <c r="H83" i="7"/>
  <c r="H24" i="7"/>
  <c r="E201" i="7"/>
  <c r="D201" i="14" s="1"/>
  <c r="N138" i="13"/>
  <c r="H260" i="7"/>
  <c r="M108" i="13"/>
  <c r="H142" i="7"/>
  <c r="G24" i="7"/>
  <c r="H201" i="7"/>
  <c r="L142" i="13"/>
  <c r="N69" i="13"/>
  <c r="E260" i="7"/>
  <c r="N102" i="13"/>
  <c r="N140" i="13"/>
  <c r="L173" i="13"/>
  <c r="E26" i="7"/>
  <c r="P20" i="2"/>
  <c r="E144" i="7"/>
  <c r="M140" i="13"/>
  <c r="H85" i="7"/>
  <c r="H262" i="7"/>
  <c r="N141" i="13"/>
  <c r="G145" i="7"/>
  <c r="M173" i="13"/>
  <c r="H263" i="7"/>
  <c r="H88" i="7"/>
  <c r="AC11" i="2"/>
  <c r="P17" i="2"/>
  <c r="U11" i="2"/>
  <c r="I30" i="15" s="1"/>
  <c r="U20" i="2"/>
  <c r="I39" i="15" s="1"/>
  <c r="H140" i="7"/>
  <c r="N173" i="13"/>
  <c r="H22" i="7"/>
  <c r="H17" i="7"/>
  <c r="N106" i="13"/>
  <c r="N149" i="13"/>
  <c r="H258" i="7"/>
  <c r="H194" i="7"/>
  <c r="E22" i="7"/>
  <c r="T20" i="2"/>
  <c r="H39" i="15" s="1"/>
  <c r="P10" i="2"/>
  <c r="AE10" i="2" s="1"/>
  <c r="G17" i="7" s="1"/>
  <c r="AD20" i="2"/>
  <c r="H135" i="7"/>
  <c r="E140" i="7"/>
  <c r="I12" i="12"/>
  <c r="I42" i="12"/>
  <c r="H206" i="7"/>
  <c r="M144" i="13"/>
  <c r="H147" i="7"/>
  <c r="G38" i="15"/>
  <c r="L34" i="13"/>
  <c r="M149" i="13"/>
  <c r="F143" i="7"/>
  <c r="T19" i="2"/>
  <c r="H38" i="15" s="1"/>
  <c r="N30" i="15"/>
  <c r="N151" i="13"/>
  <c r="M175" i="13"/>
  <c r="U19" i="2"/>
  <c r="I38" i="15" s="1"/>
  <c r="N175" i="13"/>
  <c r="L175" i="13"/>
  <c r="N142" i="13"/>
  <c r="L138" i="13"/>
  <c r="AC19" i="2"/>
  <c r="M151" i="13"/>
  <c r="M138" i="13"/>
  <c r="F49" i="14"/>
  <c r="N186" i="13"/>
  <c r="M67" i="13"/>
  <c r="B53" i="13"/>
  <c r="A53" i="13" s="1"/>
  <c r="F22" i="7"/>
  <c r="G30" i="15"/>
  <c r="AD11" i="2"/>
  <c r="E150" i="9"/>
  <c r="G206" i="7"/>
  <c r="H254" i="7"/>
  <c r="G199" i="7"/>
  <c r="P11" i="2"/>
  <c r="AF11" i="2" s="1"/>
  <c r="G77" i="7" s="1"/>
  <c r="H77" i="7"/>
  <c r="H26" i="7"/>
  <c r="H204" i="7"/>
  <c r="H136" i="7"/>
  <c r="H203" i="7"/>
  <c r="H145" i="7"/>
  <c r="H27" i="7"/>
  <c r="H195" i="7"/>
  <c r="H144" i="7"/>
  <c r="H76" i="7"/>
  <c r="B17" i="13"/>
  <c r="A17" i="13" s="1"/>
  <c r="H32" i="9"/>
  <c r="G30" i="7"/>
  <c r="B89" i="13"/>
  <c r="A89" i="13" s="1"/>
  <c r="T10" i="2"/>
  <c r="G29" i="15"/>
  <c r="AD10" i="2"/>
  <c r="AC10" i="2"/>
  <c r="U10" i="2"/>
  <c r="I29" i="15" s="1"/>
  <c r="B161" i="13"/>
  <c r="A161" i="13" s="1"/>
  <c r="AC12" i="2"/>
  <c r="U12" i="2"/>
  <c r="I31" i="15" s="1"/>
  <c r="G31" i="15"/>
  <c r="T12" i="2"/>
  <c r="H31" i="15" s="1"/>
  <c r="AD12" i="2"/>
  <c r="B162" i="13"/>
  <c r="A162" i="13" s="1"/>
  <c r="H81" i="7"/>
  <c r="H150" i="9"/>
  <c r="AD14" i="2"/>
  <c r="AC14" i="2"/>
  <c r="U14" i="2"/>
  <c r="I33" i="15" s="1"/>
  <c r="T14" i="2"/>
  <c r="G33" i="15"/>
  <c r="H199" i="7"/>
  <c r="P15" i="2"/>
  <c r="G266" i="7"/>
  <c r="I22" i="12"/>
  <c r="M117" i="13"/>
  <c r="F268" i="9"/>
  <c r="H209" i="9"/>
  <c r="G32" i="9"/>
  <c r="H91" i="9"/>
  <c r="G150" i="9"/>
  <c r="L153" i="13"/>
  <c r="G49" i="14"/>
  <c r="G209" i="9"/>
  <c r="D91" i="7"/>
  <c r="M65" i="13"/>
  <c r="N113" i="13"/>
  <c r="L140" i="13"/>
  <c r="H268" i="9"/>
  <c r="F32" i="9"/>
  <c r="N71" i="13"/>
  <c r="M139" i="13"/>
  <c r="N136" i="13"/>
  <c r="D268" i="7"/>
  <c r="E32" i="9"/>
  <c r="E209" i="9"/>
  <c r="E285" i="14"/>
  <c r="E91" i="9"/>
  <c r="G285" i="14"/>
  <c r="F209" i="9"/>
  <c r="F150" i="9"/>
  <c r="M153" i="13"/>
  <c r="N153" i="13"/>
  <c r="N143" i="13"/>
  <c r="F285" i="14"/>
  <c r="G91" i="9"/>
  <c r="F91" i="9"/>
  <c r="E268" i="9"/>
  <c r="G268" i="9"/>
  <c r="M81" i="13"/>
  <c r="M136" i="13"/>
  <c r="L136" i="13"/>
  <c r="M78" i="13"/>
  <c r="L151" i="13"/>
  <c r="K48" i="9"/>
  <c r="H285" i="14"/>
  <c r="K49" i="14"/>
  <c r="M179" i="13"/>
  <c r="L67" i="13"/>
  <c r="N67" i="13"/>
  <c r="L179" i="13"/>
  <c r="M177" i="13"/>
  <c r="L69" i="13"/>
  <c r="M142" i="13"/>
  <c r="M69" i="13"/>
  <c r="S48" i="9"/>
  <c r="N177" i="13"/>
  <c r="L63" i="13"/>
  <c r="N63" i="13"/>
  <c r="H49" i="14"/>
  <c r="M63" i="13"/>
  <c r="M284" i="9"/>
  <c r="K284" i="9"/>
  <c r="S284" i="9"/>
  <c r="M48" i="9"/>
  <c r="N30" i="13"/>
  <c r="G207" i="7"/>
  <c r="E207" i="7"/>
  <c r="F207" i="7"/>
  <c r="E28" i="7"/>
  <c r="G28" i="7"/>
  <c r="K226" i="9"/>
  <c r="S226" i="9"/>
  <c r="M226" i="9"/>
  <c r="H66" i="14"/>
  <c r="G66" i="14"/>
  <c r="F66" i="14"/>
  <c r="E66" i="14"/>
  <c r="K41" i="14"/>
  <c r="G41" i="14"/>
  <c r="F41" i="14"/>
  <c r="H41" i="14"/>
  <c r="E41" i="14"/>
  <c r="E215" i="14"/>
  <c r="K215" i="14"/>
  <c r="H215" i="14"/>
  <c r="G215" i="14"/>
  <c r="F215" i="14"/>
  <c r="H179" i="14"/>
  <c r="G179" i="14"/>
  <c r="F179" i="14"/>
  <c r="E179" i="14"/>
  <c r="G277" i="14"/>
  <c r="F277" i="14"/>
  <c r="K277" i="14"/>
  <c r="H277" i="14"/>
  <c r="E277" i="14"/>
  <c r="L101" i="13"/>
  <c r="F101" i="13"/>
  <c r="K101" i="13" s="1"/>
  <c r="N101" i="13"/>
  <c r="M101" i="13"/>
  <c r="M280" i="9"/>
  <c r="K280" i="9"/>
  <c r="S280" i="9"/>
  <c r="S242" i="9"/>
  <c r="M242" i="9"/>
  <c r="F178" i="14"/>
  <c r="E178" i="14"/>
  <c r="H178" i="14"/>
  <c r="G178" i="14"/>
  <c r="S122" i="9"/>
  <c r="M122" i="9"/>
  <c r="M217" i="9"/>
  <c r="K217" i="9"/>
  <c r="S217" i="9"/>
  <c r="K164" i="14"/>
  <c r="H164" i="14"/>
  <c r="F164" i="14"/>
  <c r="G164" i="14"/>
  <c r="E164" i="14"/>
  <c r="F100" i="13"/>
  <c r="K100" i="13" s="1"/>
  <c r="L100" i="13"/>
  <c r="F104" i="14"/>
  <c r="K104" i="14"/>
  <c r="H104" i="14"/>
  <c r="G104" i="14"/>
  <c r="E104" i="14"/>
  <c r="M58" i="9"/>
  <c r="S58" i="9"/>
  <c r="E245" i="14"/>
  <c r="F245" i="14"/>
  <c r="H245" i="14"/>
  <c r="G245" i="14"/>
  <c r="K108" i="14"/>
  <c r="H108" i="14"/>
  <c r="G108" i="14"/>
  <c r="F108" i="14"/>
  <c r="E108" i="14"/>
  <c r="F200" i="7"/>
  <c r="G200" i="7"/>
  <c r="E200" i="7"/>
  <c r="M224" i="9"/>
  <c r="S224" i="9"/>
  <c r="K224" i="9"/>
  <c r="K221" i="14"/>
  <c r="H221" i="14"/>
  <c r="F221" i="14"/>
  <c r="G221" i="14"/>
  <c r="E221" i="14"/>
  <c r="H98" i="14"/>
  <c r="F98" i="14"/>
  <c r="E98" i="14"/>
  <c r="K98" i="14"/>
  <c r="G98" i="14"/>
  <c r="N31" i="13"/>
  <c r="L31" i="13"/>
  <c r="F31" i="13"/>
  <c r="K31" i="13" s="1"/>
  <c r="G29" i="7"/>
  <c r="E29" i="7"/>
  <c r="G25" i="7"/>
  <c r="F25" i="7"/>
  <c r="E25" i="7"/>
  <c r="M64" i="9"/>
  <c r="S64" i="9"/>
  <c r="K100" i="14"/>
  <c r="H100" i="14"/>
  <c r="G100" i="14"/>
  <c r="E100" i="14"/>
  <c r="F100" i="14"/>
  <c r="G119" i="14"/>
  <c r="H119" i="14"/>
  <c r="F119" i="14"/>
  <c r="E119" i="14"/>
  <c r="N36" i="13"/>
  <c r="M36" i="13"/>
  <c r="F36" i="13"/>
  <c r="K36" i="13" s="1"/>
  <c r="K283" i="9"/>
  <c r="S283" i="9"/>
  <c r="M283" i="9"/>
  <c r="S102" i="9"/>
  <c r="M102" i="9"/>
  <c r="K102" i="9"/>
  <c r="H259" i="7"/>
  <c r="H141" i="7"/>
  <c r="H82" i="7"/>
  <c r="H200" i="7"/>
  <c r="P16" i="2"/>
  <c r="H23" i="7"/>
  <c r="M120" i="9"/>
  <c r="S120" i="9"/>
  <c r="H278" i="14"/>
  <c r="G278" i="14"/>
  <c r="E278" i="14"/>
  <c r="K278" i="14"/>
  <c r="F278" i="14"/>
  <c r="S106" i="9"/>
  <c r="M106" i="9"/>
  <c r="K106" i="9"/>
  <c r="K40" i="14"/>
  <c r="H40" i="14"/>
  <c r="F40" i="14"/>
  <c r="E40" i="14"/>
  <c r="G40" i="14"/>
  <c r="H162" i="14"/>
  <c r="G162" i="14"/>
  <c r="F162" i="14"/>
  <c r="K162" i="14"/>
  <c r="E162" i="14"/>
  <c r="M121" i="9"/>
  <c r="S121" i="9"/>
  <c r="M57" i="9"/>
  <c r="S57" i="9"/>
  <c r="M161" i="9"/>
  <c r="K161" i="9"/>
  <c r="S161" i="9"/>
  <c r="N28" i="13"/>
  <c r="M28" i="13"/>
  <c r="F28" i="13"/>
  <c r="K28" i="13" s="1"/>
  <c r="M291" i="9"/>
  <c r="S291" i="9"/>
  <c r="S41" i="9"/>
  <c r="K41" i="9"/>
  <c r="M41" i="9"/>
  <c r="S67" i="9"/>
  <c r="M67" i="9"/>
  <c r="M162" i="9"/>
  <c r="S162" i="9"/>
  <c r="K162" i="9"/>
  <c r="F44" i="13"/>
  <c r="K44" i="13" s="1"/>
  <c r="M44" i="13"/>
  <c r="F104" i="13"/>
  <c r="K104" i="13" s="1"/>
  <c r="L104" i="13"/>
  <c r="H232" i="14"/>
  <c r="F232" i="14"/>
  <c r="G232" i="14"/>
  <c r="E232" i="14"/>
  <c r="N104" i="13"/>
  <c r="M100" i="13"/>
  <c r="L36" i="13"/>
  <c r="H296" i="14"/>
  <c r="G296" i="14"/>
  <c r="F296" i="14"/>
  <c r="E296" i="14"/>
  <c r="K274" i="14"/>
  <c r="H274" i="14"/>
  <c r="G274" i="14"/>
  <c r="F274" i="14"/>
  <c r="E274" i="14"/>
  <c r="G303" i="14"/>
  <c r="F303" i="14"/>
  <c r="E303" i="14"/>
  <c r="H303" i="14"/>
  <c r="F186" i="13"/>
  <c r="K186" i="13" s="1"/>
  <c r="M186" i="13"/>
  <c r="M239" i="9"/>
  <c r="S239" i="9"/>
  <c r="E290" i="14"/>
  <c r="I305" i="14"/>
  <c r="H290" i="14"/>
  <c r="F290" i="14"/>
  <c r="G290" i="14"/>
  <c r="S244" i="9"/>
  <c r="M244" i="9"/>
  <c r="F174" i="14"/>
  <c r="E174" i="14"/>
  <c r="H174" i="14"/>
  <c r="G174" i="14"/>
  <c r="F113" i="14"/>
  <c r="I128" i="14"/>
  <c r="H113" i="14"/>
  <c r="G113" i="14"/>
  <c r="E113" i="14"/>
  <c r="H38" i="14"/>
  <c r="H24" i="26" s="1"/>
  <c r="G38" i="14"/>
  <c r="F38" i="14"/>
  <c r="K38" i="14"/>
  <c r="E38" i="14"/>
  <c r="E223" i="14"/>
  <c r="K223" i="14"/>
  <c r="H223" i="14"/>
  <c r="G223" i="14"/>
  <c r="F223" i="14"/>
  <c r="F276" i="14"/>
  <c r="E276" i="14"/>
  <c r="K276" i="14"/>
  <c r="H276" i="14"/>
  <c r="G276" i="14"/>
  <c r="K165" i="14"/>
  <c r="G165" i="14"/>
  <c r="H165" i="14"/>
  <c r="F165" i="14"/>
  <c r="E165" i="14"/>
  <c r="H279" i="14"/>
  <c r="F279" i="14"/>
  <c r="G279" i="14"/>
  <c r="K279" i="14"/>
  <c r="E279" i="14"/>
  <c r="H240" i="14"/>
  <c r="G240" i="14"/>
  <c r="F240" i="14"/>
  <c r="E240" i="14"/>
  <c r="L107" i="13"/>
  <c r="M107" i="13"/>
  <c r="F107" i="13"/>
  <c r="K107" i="13" s="1"/>
  <c r="N107" i="13"/>
  <c r="F70" i="13"/>
  <c r="K70" i="13" s="1"/>
  <c r="M70" i="13"/>
  <c r="L70" i="13"/>
  <c r="K222" i="14"/>
  <c r="G222" i="14"/>
  <c r="H222" i="14"/>
  <c r="F222" i="14"/>
  <c r="E222" i="14"/>
  <c r="E103" i="14"/>
  <c r="H103" i="14"/>
  <c r="G103" i="14"/>
  <c r="F103" i="14"/>
  <c r="K103" i="14"/>
  <c r="H67" i="14"/>
  <c r="G67" i="14"/>
  <c r="E67" i="14"/>
  <c r="F67" i="14"/>
  <c r="F141" i="13"/>
  <c r="K141" i="13" s="1"/>
  <c r="L141" i="13"/>
  <c r="F64" i="13"/>
  <c r="K64" i="13" s="1"/>
  <c r="M64" i="13"/>
  <c r="L64" i="13"/>
  <c r="P36" i="2"/>
  <c r="AH36" i="2" s="1"/>
  <c r="L29" i="13"/>
  <c r="F29" i="13"/>
  <c r="K29" i="13" s="1"/>
  <c r="N29" i="13"/>
  <c r="M243" i="9"/>
  <c r="S243" i="9"/>
  <c r="H264" i="7"/>
  <c r="H205" i="7"/>
  <c r="H146" i="7"/>
  <c r="H28" i="7"/>
  <c r="P21" i="2"/>
  <c r="H87" i="7"/>
  <c r="T17" i="2"/>
  <c r="H36" i="15" s="1"/>
  <c r="AD17" i="2"/>
  <c r="U17" i="2"/>
  <c r="I36" i="15" s="1"/>
  <c r="AC17" i="2"/>
  <c r="G36" i="15"/>
  <c r="K100" i="9"/>
  <c r="S100" i="9"/>
  <c r="M100" i="9"/>
  <c r="F68" i="13"/>
  <c r="K68" i="13" s="1"/>
  <c r="M68" i="13"/>
  <c r="L68" i="13"/>
  <c r="S278" i="9"/>
  <c r="M278" i="9"/>
  <c r="K278" i="9"/>
  <c r="L72" i="13"/>
  <c r="N72" i="13"/>
  <c r="M72" i="13"/>
  <c r="F72" i="13"/>
  <c r="K72" i="13" s="1"/>
  <c r="S45" i="9"/>
  <c r="M45" i="9"/>
  <c r="K45" i="9"/>
  <c r="M40" i="9"/>
  <c r="S40" i="9"/>
  <c r="K40" i="9"/>
  <c r="H99" i="14"/>
  <c r="G99" i="14"/>
  <c r="F99" i="14"/>
  <c r="E99" i="14"/>
  <c r="K99" i="14"/>
  <c r="H55" i="14"/>
  <c r="G55" i="14"/>
  <c r="E55" i="14"/>
  <c r="F55" i="14"/>
  <c r="L30" i="13"/>
  <c r="F30" i="13"/>
  <c r="K30" i="13" s="1"/>
  <c r="K281" i="14"/>
  <c r="H281" i="14"/>
  <c r="G281" i="14"/>
  <c r="F281" i="14"/>
  <c r="E281" i="14"/>
  <c r="F135" i="13"/>
  <c r="K135" i="13" s="1"/>
  <c r="L135" i="13"/>
  <c r="G173" i="14"/>
  <c r="H173" i="14"/>
  <c r="F173" i="14"/>
  <c r="E173" i="14"/>
  <c r="L174" i="13"/>
  <c r="F174" i="13"/>
  <c r="K174" i="13" s="1"/>
  <c r="N174" i="13"/>
  <c r="M174" i="13"/>
  <c r="H236" i="14"/>
  <c r="E236" i="14"/>
  <c r="F236" i="14"/>
  <c r="G236" i="14"/>
  <c r="G185" i="14"/>
  <c r="H185" i="14"/>
  <c r="F185" i="14"/>
  <c r="E185" i="14"/>
  <c r="D32" i="7"/>
  <c r="F66" i="13"/>
  <c r="K66" i="13" s="1"/>
  <c r="M66" i="13"/>
  <c r="L66" i="13"/>
  <c r="G68" i="14"/>
  <c r="F68" i="14"/>
  <c r="H68" i="14"/>
  <c r="E68" i="14"/>
  <c r="K43" i="9"/>
  <c r="M43" i="9"/>
  <c r="S43" i="9"/>
  <c r="G40" i="15"/>
  <c r="AC21" i="2"/>
  <c r="U21" i="2"/>
  <c r="I40" i="15" s="1"/>
  <c r="T21" i="2"/>
  <c r="H40" i="15" s="1"/>
  <c r="AD21" i="2"/>
  <c r="E101" i="14"/>
  <c r="K101" i="14"/>
  <c r="H101" i="14"/>
  <c r="G101" i="14"/>
  <c r="F101" i="14"/>
  <c r="F34" i="13"/>
  <c r="K34" i="13" s="1"/>
  <c r="M34" i="13"/>
  <c r="E241" i="14"/>
  <c r="G241" i="14"/>
  <c r="H241" i="14"/>
  <c r="F241" i="14"/>
  <c r="E233" i="14"/>
  <c r="H233" i="14"/>
  <c r="G233" i="14"/>
  <c r="F233" i="14"/>
  <c r="L105" i="13"/>
  <c r="F105" i="13"/>
  <c r="K105" i="13" s="1"/>
  <c r="N105" i="13"/>
  <c r="M105" i="13"/>
  <c r="H114" i="14"/>
  <c r="G114" i="14"/>
  <c r="F114" i="14"/>
  <c r="E114" i="14"/>
  <c r="S232" i="9"/>
  <c r="M232" i="9"/>
  <c r="N179" i="13"/>
  <c r="M135" i="13"/>
  <c r="M171" i="13"/>
  <c r="L171" i="13"/>
  <c r="N100" i="13"/>
  <c r="L65" i="13"/>
  <c r="H107" i="14"/>
  <c r="G107" i="14"/>
  <c r="F107" i="14"/>
  <c r="E107" i="14"/>
  <c r="K107" i="14"/>
  <c r="S296" i="9"/>
  <c r="M296" i="9"/>
  <c r="M274" i="9"/>
  <c r="K274" i="9"/>
  <c r="S274" i="9"/>
  <c r="M303" i="9"/>
  <c r="S303" i="9"/>
  <c r="H235" i="14"/>
  <c r="F235" i="14"/>
  <c r="G235" i="14"/>
  <c r="E235" i="14"/>
  <c r="I305" i="9"/>
  <c r="S305" i="9" s="1"/>
  <c r="M290" i="9"/>
  <c r="S290" i="9"/>
  <c r="H244" i="14"/>
  <c r="G244" i="14"/>
  <c r="F244" i="14"/>
  <c r="E244" i="14"/>
  <c r="S174" i="9"/>
  <c r="M174" i="9"/>
  <c r="I128" i="9"/>
  <c r="S128" i="9" s="1"/>
  <c r="M113" i="9"/>
  <c r="S113" i="9"/>
  <c r="M38" i="9"/>
  <c r="S38" i="9"/>
  <c r="K38" i="9"/>
  <c r="G123" i="14"/>
  <c r="E123" i="14"/>
  <c r="H123" i="14"/>
  <c r="F123" i="14"/>
  <c r="M99" i="9"/>
  <c r="K99" i="9"/>
  <c r="S99" i="9"/>
  <c r="S55" i="9"/>
  <c r="M55" i="9"/>
  <c r="S281" i="9"/>
  <c r="M281" i="9"/>
  <c r="K281" i="9"/>
  <c r="K223" i="9"/>
  <c r="S223" i="9"/>
  <c r="M223" i="9"/>
  <c r="S173" i="9"/>
  <c r="M173" i="9"/>
  <c r="S236" i="9"/>
  <c r="M236" i="9"/>
  <c r="I187" i="14"/>
  <c r="H172" i="14"/>
  <c r="G172" i="14"/>
  <c r="E172" i="14"/>
  <c r="F172" i="14"/>
  <c r="F117" i="14"/>
  <c r="E117" i="14"/>
  <c r="H117" i="14"/>
  <c r="G117" i="14"/>
  <c r="F65" i="14"/>
  <c r="E65" i="14"/>
  <c r="H65" i="14"/>
  <c r="G65" i="14"/>
  <c r="K276" i="9"/>
  <c r="S276" i="9"/>
  <c r="M276" i="9"/>
  <c r="K165" i="9"/>
  <c r="S165" i="9"/>
  <c r="M165" i="9"/>
  <c r="S279" i="9"/>
  <c r="K279" i="9"/>
  <c r="M279" i="9"/>
  <c r="S240" i="9"/>
  <c r="M240" i="9"/>
  <c r="G160" i="14"/>
  <c r="F160" i="14"/>
  <c r="E160" i="14"/>
  <c r="K160" i="14"/>
  <c r="H160" i="14"/>
  <c r="H126" i="14"/>
  <c r="E126" i="14"/>
  <c r="G126" i="14"/>
  <c r="F126" i="14"/>
  <c r="S222" i="9"/>
  <c r="M222" i="9"/>
  <c r="K222" i="9"/>
  <c r="K156" i="14"/>
  <c r="H156" i="14"/>
  <c r="F156" i="14"/>
  <c r="G156" i="14"/>
  <c r="E156" i="14"/>
  <c r="M103" i="9"/>
  <c r="S103" i="9"/>
  <c r="K103" i="9"/>
  <c r="H46" i="14"/>
  <c r="G46" i="14"/>
  <c r="F46" i="14"/>
  <c r="K46" i="14"/>
  <c r="E46" i="14"/>
  <c r="H84" i="7"/>
  <c r="H202" i="7"/>
  <c r="H25" i="7"/>
  <c r="H143" i="7"/>
  <c r="P18" i="2"/>
  <c r="H261" i="7"/>
  <c r="D26" i="13"/>
  <c r="I36" i="9"/>
  <c r="I36" i="14"/>
  <c r="H297" i="14"/>
  <c r="F297" i="14"/>
  <c r="E297" i="14"/>
  <c r="G297" i="14"/>
  <c r="H54" i="14"/>
  <c r="G54" i="14"/>
  <c r="F54" i="14"/>
  <c r="E54" i="14"/>
  <c r="I69" i="14"/>
  <c r="D209" i="7"/>
  <c r="S68" i="9"/>
  <c r="M68" i="9"/>
  <c r="F32" i="13"/>
  <c r="K32" i="13" s="1"/>
  <c r="M32" i="13"/>
  <c r="L32" i="13"/>
  <c r="F159" i="14"/>
  <c r="E159" i="14"/>
  <c r="G159" i="14"/>
  <c r="K159" i="14"/>
  <c r="H159" i="14"/>
  <c r="H59" i="14"/>
  <c r="G59" i="14"/>
  <c r="E59" i="14"/>
  <c r="F59" i="14"/>
  <c r="H137" i="7"/>
  <c r="H196" i="7"/>
  <c r="H255" i="7"/>
  <c r="H19" i="7"/>
  <c r="P12" i="2"/>
  <c r="H78" i="7"/>
  <c r="K101" i="9"/>
  <c r="S101" i="9"/>
  <c r="M101" i="9"/>
  <c r="S241" i="9"/>
  <c r="M241" i="9"/>
  <c r="S233" i="9"/>
  <c r="M233" i="9"/>
  <c r="L177" i="13"/>
  <c r="E298" i="14"/>
  <c r="H298" i="14"/>
  <c r="G298" i="14"/>
  <c r="F298" i="14"/>
  <c r="H183" i="14"/>
  <c r="G183" i="14"/>
  <c r="F183" i="14"/>
  <c r="E183" i="14"/>
  <c r="M114" i="9"/>
  <c r="S114" i="9"/>
  <c r="B7" i="13"/>
  <c r="A7" i="13" s="1"/>
  <c r="B8" i="7"/>
  <c r="F150" i="13"/>
  <c r="K150" i="13" s="1"/>
  <c r="M150" i="13"/>
  <c r="L150" i="13"/>
  <c r="S282" i="9"/>
  <c r="K282" i="9"/>
  <c r="M282" i="9"/>
  <c r="S304" i="9"/>
  <c r="M304" i="9"/>
  <c r="H180" i="14"/>
  <c r="G180" i="14"/>
  <c r="E180" i="14"/>
  <c r="F180" i="14"/>
  <c r="F124" i="14"/>
  <c r="E124" i="14"/>
  <c r="H124" i="14"/>
  <c r="G124" i="14"/>
  <c r="M56" i="9"/>
  <c r="S56" i="9"/>
  <c r="L178" i="13"/>
  <c r="F178" i="13"/>
  <c r="K178" i="13" s="1"/>
  <c r="N178" i="13"/>
  <c r="M178" i="13"/>
  <c r="F143" i="13"/>
  <c r="K143" i="13" s="1"/>
  <c r="L143" i="13"/>
  <c r="M114" i="13"/>
  <c r="N114" i="13"/>
  <c r="F114" i="13"/>
  <c r="K114" i="13" s="1"/>
  <c r="H219" i="14"/>
  <c r="G219" i="14"/>
  <c r="F219" i="14"/>
  <c r="K219" i="14"/>
  <c r="E219" i="14"/>
  <c r="S172" i="9"/>
  <c r="I187" i="9"/>
  <c r="S187" i="9" s="1"/>
  <c r="M172" i="9"/>
  <c r="M117" i="9"/>
  <c r="S117" i="9"/>
  <c r="M65" i="9"/>
  <c r="S65" i="9"/>
  <c r="E294" i="14"/>
  <c r="H294" i="14"/>
  <c r="G294" i="14"/>
  <c r="F294" i="14"/>
  <c r="F108" i="13"/>
  <c r="K108" i="13" s="1"/>
  <c r="L108" i="13"/>
  <c r="L176" i="13"/>
  <c r="M176" i="13"/>
  <c r="F176" i="13"/>
  <c r="K176" i="13" s="1"/>
  <c r="N176" i="13"/>
  <c r="G234" i="14"/>
  <c r="F234" i="14"/>
  <c r="H234" i="14"/>
  <c r="E234" i="14"/>
  <c r="M160" i="9"/>
  <c r="S160" i="9"/>
  <c r="K160" i="9"/>
  <c r="S126" i="9"/>
  <c r="M126" i="9"/>
  <c r="S156" i="9"/>
  <c r="K156" i="9"/>
  <c r="M156" i="9"/>
  <c r="K46" i="9"/>
  <c r="S46" i="9"/>
  <c r="M46" i="9"/>
  <c r="G142" i="7"/>
  <c r="E142" i="7"/>
  <c r="D170" i="13"/>
  <c r="I272" i="9"/>
  <c r="I272" i="14"/>
  <c r="M297" i="9"/>
  <c r="S297" i="9"/>
  <c r="I69" i="9"/>
  <c r="S69" i="9" s="1"/>
  <c r="S54" i="9"/>
  <c r="M54" i="9"/>
  <c r="G181" i="14"/>
  <c r="F181" i="14"/>
  <c r="E181" i="14"/>
  <c r="H181" i="14"/>
  <c r="H62" i="14"/>
  <c r="G62" i="14"/>
  <c r="F62" i="14"/>
  <c r="E62" i="14"/>
  <c r="H293" i="14"/>
  <c r="F293" i="14"/>
  <c r="G293" i="14"/>
  <c r="E293" i="14"/>
  <c r="M159" i="9"/>
  <c r="K159" i="9"/>
  <c r="S159" i="9"/>
  <c r="H116" i="14"/>
  <c r="G116" i="14"/>
  <c r="F116" i="14"/>
  <c r="E116" i="14"/>
  <c r="S59" i="9"/>
  <c r="M59" i="9"/>
  <c r="M298" i="9"/>
  <c r="S298" i="9"/>
  <c r="S183" i="9"/>
  <c r="M183" i="9"/>
  <c r="N78" i="13"/>
  <c r="F78" i="13"/>
  <c r="K78" i="13" s="1"/>
  <c r="S167" i="9"/>
  <c r="M167" i="9"/>
  <c r="K167" i="9"/>
  <c r="H300" i="14"/>
  <c r="G300" i="14"/>
  <c r="F300" i="14"/>
  <c r="E300" i="14"/>
  <c r="G291" i="14"/>
  <c r="F291" i="14"/>
  <c r="E291" i="14"/>
  <c r="H291" i="14"/>
  <c r="S300" i="9"/>
  <c r="M300" i="9"/>
  <c r="S180" i="9"/>
  <c r="M180" i="9"/>
  <c r="M124" i="9"/>
  <c r="S124" i="9"/>
  <c r="N43" i="13"/>
  <c r="L43" i="13"/>
  <c r="F43" i="13"/>
  <c r="K43" i="13" s="1"/>
  <c r="S164" i="9"/>
  <c r="M164" i="9"/>
  <c r="K164" i="9"/>
  <c r="S104" i="9"/>
  <c r="K104" i="9"/>
  <c r="M104" i="9"/>
  <c r="S245" i="9"/>
  <c r="M245" i="9"/>
  <c r="K108" i="9"/>
  <c r="S108" i="9"/>
  <c r="M108" i="9"/>
  <c r="M119" i="9"/>
  <c r="S119" i="9"/>
  <c r="L180" i="13"/>
  <c r="M180" i="13"/>
  <c r="F180" i="13"/>
  <c r="K180" i="13" s="1"/>
  <c r="N180" i="13"/>
  <c r="L144" i="13"/>
  <c r="L44" i="13"/>
  <c r="K107" i="9"/>
  <c r="S107" i="9"/>
  <c r="M107" i="9"/>
  <c r="G31" i="7"/>
  <c r="E31" i="7"/>
  <c r="E166" i="14"/>
  <c r="K166" i="14"/>
  <c r="H166" i="14"/>
  <c r="G166" i="14"/>
  <c r="F166" i="14"/>
  <c r="H292" i="14"/>
  <c r="G292" i="14"/>
  <c r="F292" i="14"/>
  <c r="E292" i="14"/>
  <c r="G225" i="14"/>
  <c r="F225" i="14"/>
  <c r="E225" i="14"/>
  <c r="K225" i="14"/>
  <c r="H225" i="14"/>
  <c r="G299" i="14"/>
  <c r="F299" i="14"/>
  <c r="E299" i="14"/>
  <c r="H299" i="14"/>
  <c r="M235" i="9"/>
  <c r="S235" i="9"/>
  <c r="L185" i="13"/>
  <c r="N185" i="13"/>
  <c r="F185" i="13"/>
  <c r="G238" i="14"/>
  <c r="F238" i="14"/>
  <c r="E238" i="14"/>
  <c r="H238" i="14"/>
  <c r="F115" i="13"/>
  <c r="K115" i="13" s="1"/>
  <c r="L115" i="13"/>
  <c r="F77" i="13"/>
  <c r="K77" i="13" s="1"/>
  <c r="L77" i="13"/>
  <c r="M77" i="13"/>
  <c r="F27" i="13"/>
  <c r="K27" i="13" s="1"/>
  <c r="N27" i="13"/>
  <c r="M27" i="13"/>
  <c r="S123" i="9"/>
  <c r="M123" i="9"/>
  <c r="F42" i="13"/>
  <c r="K42" i="13" s="1"/>
  <c r="M42" i="13"/>
  <c r="N171" i="13"/>
  <c r="L42" i="13"/>
  <c r="M43" i="13"/>
  <c r="E302" i="14"/>
  <c r="H302" i="14"/>
  <c r="F302" i="14"/>
  <c r="G302" i="14"/>
  <c r="H267" i="7"/>
  <c r="H149" i="7"/>
  <c r="H31" i="7"/>
  <c r="H208" i="7"/>
  <c r="P24" i="2"/>
  <c r="H90" i="7"/>
  <c r="K166" i="9"/>
  <c r="S166" i="9"/>
  <c r="M166" i="9"/>
  <c r="S292" i="9"/>
  <c r="M292" i="9"/>
  <c r="S225" i="9"/>
  <c r="M225" i="9"/>
  <c r="K225" i="9"/>
  <c r="M299" i="9"/>
  <c r="S299" i="9"/>
  <c r="S238" i="9"/>
  <c r="M238" i="9"/>
  <c r="K163" i="14"/>
  <c r="H163" i="14"/>
  <c r="G163" i="14"/>
  <c r="E163" i="14"/>
  <c r="F163" i="14"/>
  <c r="F61" i="14"/>
  <c r="E61" i="14"/>
  <c r="H61" i="14"/>
  <c r="G61" i="14"/>
  <c r="H118" i="14"/>
  <c r="E118" i="14"/>
  <c r="G118" i="14"/>
  <c r="F118" i="14"/>
  <c r="G44" i="14"/>
  <c r="F44" i="14"/>
  <c r="E44" i="14"/>
  <c r="K44" i="14"/>
  <c r="H44" i="14"/>
  <c r="E237" i="14"/>
  <c r="H237" i="14"/>
  <c r="G237" i="14"/>
  <c r="F237" i="14"/>
  <c r="K220" i="14"/>
  <c r="H220" i="14"/>
  <c r="G220" i="14"/>
  <c r="E220" i="14"/>
  <c r="F220" i="14"/>
  <c r="K219" i="9"/>
  <c r="M219" i="9"/>
  <c r="S219" i="9"/>
  <c r="F113" i="13"/>
  <c r="L113" i="13"/>
  <c r="F81" i="13"/>
  <c r="K81" i="13" s="1"/>
  <c r="L81" i="13"/>
  <c r="G60" i="14"/>
  <c r="F60" i="14"/>
  <c r="H60" i="14"/>
  <c r="E60" i="14"/>
  <c r="L189" i="13"/>
  <c r="N189" i="13"/>
  <c r="F189" i="13"/>
  <c r="K189" i="13" s="1"/>
  <c r="G127" i="14"/>
  <c r="H127" i="14"/>
  <c r="F127" i="14"/>
  <c r="E127" i="14"/>
  <c r="E275" i="14"/>
  <c r="K275" i="14"/>
  <c r="H275" i="14"/>
  <c r="G275" i="14"/>
  <c r="F275" i="14"/>
  <c r="S234" i="9"/>
  <c r="M234" i="9"/>
  <c r="H176" i="14"/>
  <c r="G176" i="14"/>
  <c r="E176" i="14"/>
  <c r="F176" i="14"/>
  <c r="L103" i="13"/>
  <c r="M103" i="13"/>
  <c r="F103" i="13"/>
  <c r="K103" i="13" s="1"/>
  <c r="N103" i="13"/>
  <c r="G115" i="14"/>
  <c r="F115" i="14"/>
  <c r="E115" i="14"/>
  <c r="H115" i="14"/>
  <c r="H63" i="14"/>
  <c r="G63" i="14"/>
  <c r="E63" i="14"/>
  <c r="F63" i="14"/>
  <c r="F216" i="14"/>
  <c r="E216" i="14"/>
  <c r="H216" i="14"/>
  <c r="G216" i="14"/>
  <c r="K216" i="14"/>
  <c r="L99" i="13"/>
  <c r="M99" i="13"/>
  <c r="F99" i="13"/>
  <c r="K99" i="13" s="1"/>
  <c r="N99" i="13"/>
  <c r="D62" i="13"/>
  <c r="I95" i="9"/>
  <c r="I95" i="14"/>
  <c r="N35" i="13"/>
  <c r="F35" i="13"/>
  <c r="K35" i="13" s="1"/>
  <c r="M35" i="13"/>
  <c r="AD24" i="2"/>
  <c r="U24" i="2"/>
  <c r="I43" i="15" s="1"/>
  <c r="AC24" i="2"/>
  <c r="G43" i="15"/>
  <c r="T24" i="2"/>
  <c r="H43" i="15" s="1"/>
  <c r="N41" i="13"/>
  <c r="L41" i="13"/>
  <c r="F41" i="13"/>
  <c r="S181" i="9"/>
  <c r="M181" i="9"/>
  <c r="S62" i="9"/>
  <c r="M62" i="9"/>
  <c r="M293" i="9"/>
  <c r="S293" i="9"/>
  <c r="F102" i="13"/>
  <c r="K102" i="13" s="1"/>
  <c r="L102" i="13"/>
  <c r="S116" i="9"/>
  <c r="M116" i="9"/>
  <c r="F182" i="14"/>
  <c r="E182" i="14"/>
  <c r="H182" i="14"/>
  <c r="G182" i="14"/>
  <c r="G177" i="14"/>
  <c r="H177" i="14"/>
  <c r="F177" i="14"/>
  <c r="E177" i="14"/>
  <c r="G97" i="14"/>
  <c r="K97" i="14"/>
  <c r="H97" i="14"/>
  <c r="F97" i="14"/>
  <c r="E97" i="14"/>
  <c r="G105" i="14"/>
  <c r="K105" i="14"/>
  <c r="H105" i="14"/>
  <c r="F105" i="14"/>
  <c r="E105" i="14"/>
  <c r="N31" i="15"/>
  <c r="Q31" i="15"/>
  <c r="H218" i="14"/>
  <c r="G218" i="14"/>
  <c r="F218" i="14"/>
  <c r="E218" i="14"/>
  <c r="K218" i="14"/>
  <c r="H175" i="14"/>
  <c r="G175" i="14"/>
  <c r="F175" i="14"/>
  <c r="E175" i="14"/>
  <c r="D203" i="9"/>
  <c r="D203" i="14"/>
  <c r="E262" i="7"/>
  <c r="G262" i="7"/>
  <c r="S221" i="9"/>
  <c r="K221" i="9"/>
  <c r="M221" i="9"/>
  <c r="S98" i="9"/>
  <c r="M98" i="9"/>
  <c r="K98" i="9"/>
  <c r="E147" i="7"/>
  <c r="G147" i="7"/>
  <c r="F43" i="14"/>
  <c r="E43" i="14"/>
  <c r="H43" i="14"/>
  <c r="K43" i="14"/>
  <c r="G43" i="14"/>
  <c r="L187" i="13"/>
  <c r="F187" i="13"/>
  <c r="K187" i="13" s="1"/>
  <c r="N187" i="13"/>
  <c r="G295" i="14"/>
  <c r="F295" i="14"/>
  <c r="E295" i="14"/>
  <c r="H295" i="14"/>
  <c r="H231" i="14"/>
  <c r="F231" i="14"/>
  <c r="G231" i="14"/>
  <c r="E231" i="14"/>
  <c r="I246" i="14"/>
  <c r="M163" i="9"/>
  <c r="S163" i="9"/>
  <c r="K163" i="9"/>
  <c r="M61" i="9"/>
  <c r="S61" i="9"/>
  <c r="M118" i="9"/>
  <c r="S118" i="9"/>
  <c r="K44" i="9"/>
  <c r="S44" i="9"/>
  <c r="M44" i="9"/>
  <c r="M237" i="9"/>
  <c r="S237" i="9"/>
  <c r="M220" i="9"/>
  <c r="K220" i="9"/>
  <c r="S220" i="9"/>
  <c r="F186" i="14"/>
  <c r="E186" i="14"/>
  <c r="H186" i="14"/>
  <c r="G186" i="14"/>
  <c r="H301" i="14"/>
  <c r="F301" i="14"/>
  <c r="G301" i="14"/>
  <c r="E301" i="14"/>
  <c r="F139" i="13"/>
  <c r="K139" i="13" s="1"/>
  <c r="L139" i="13"/>
  <c r="E158" i="14"/>
  <c r="K158" i="14"/>
  <c r="H158" i="14"/>
  <c r="G158" i="14"/>
  <c r="F158" i="14"/>
  <c r="S60" i="9"/>
  <c r="M60" i="9"/>
  <c r="M294" i="9"/>
  <c r="S294" i="9"/>
  <c r="H184" i="14"/>
  <c r="G184" i="14"/>
  <c r="E184" i="14"/>
  <c r="F184" i="14"/>
  <c r="S127" i="9"/>
  <c r="M127" i="9"/>
  <c r="L172" i="13"/>
  <c r="M172" i="13"/>
  <c r="F172" i="13"/>
  <c r="K172" i="13" s="1"/>
  <c r="N172" i="13"/>
  <c r="F152" i="13"/>
  <c r="K152" i="13" s="1"/>
  <c r="M152" i="13"/>
  <c r="L152" i="13"/>
  <c r="S176" i="9"/>
  <c r="M176" i="9"/>
  <c r="K157" i="14"/>
  <c r="G157" i="14"/>
  <c r="H157" i="14"/>
  <c r="F157" i="14"/>
  <c r="E157" i="14"/>
  <c r="S115" i="9"/>
  <c r="M115" i="9"/>
  <c r="M63" i="9"/>
  <c r="S63" i="9"/>
  <c r="S216" i="9"/>
  <c r="K216" i="9"/>
  <c r="M216" i="9"/>
  <c r="H125" i="14"/>
  <c r="G125" i="14"/>
  <c r="F125" i="14"/>
  <c r="E125" i="14"/>
  <c r="H30" i="7"/>
  <c r="H148" i="7"/>
  <c r="H207" i="7"/>
  <c r="H266" i="7"/>
  <c r="H89" i="7"/>
  <c r="P23" i="2"/>
  <c r="D134" i="13"/>
  <c r="I213" i="9"/>
  <c r="I213" i="14"/>
  <c r="E42" i="14"/>
  <c r="K42" i="14"/>
  <c r="H42" i="14"/>
  <c r="G42" i="14"/>
  <c r="F42" i="14"/>
  <c r="AC22" i="2"/>
  <c r="U22" i="2"/>
  <c r="I41" i="15" s="1"/>
  <c r="AD22" i="2"/>
  <c r="G41" i="15"/>
  <c r="T22" i="2"/>
  <c r="H41" i="15" s="1"/>
  <c r="D150" i="7"/>
  <c r="K47" i="14"/>
  <c r="H47" i="14"/>
  <c r="G47" i="14"/>
  <c r="E47" i="14"/>
  <c r="F47" i="14"/>
  <c r="F188" i="13"/>
  <c r="K188" i="13" s="1"/>
  <c r="M188" i="13"/>
  <c r="N80" i="13"/>
  <c r="M80" i="13"/>
  <c r="F80" i="13"/>
  <c r="K80" i="13" s="1"/>
  <c r="M182" i="9"/>
  <c r="S182" i="9"/>
  <c r="M177" i="9"/>
  <c r="S177" i="9"/>
  <c r="M97" i="9"/>
  <c r="K97" i="9"/>
  <c r="S97" i="9"/>
  <c r="M105" i="9"/>
  <c r="S105" i="9"/>
  <c r="K105" i="9"/>
  <c r="M218" i="9"/>
  <c r="K218" i="9"/>
  <c r="S218" i="9"/>
  <c r="S175" i="9"/>
  <c r="M175" i="9"/>
  <c r="K39" i="14"/>
  <c r="H39" i="14"/>
  <c r="G39" i="14"/>
  <c r="E39" i="14"/>
  <c r="F39" i="14"/>
  <c r="H239" i="14"/>
  <c r="F239" i="14"/>
  <c r="G239" i="14"/>
  <c r="E239" i="14"/>
  <c r="S66" i="9"/>
  <c r="M66" i="9"/>
  <c r="K215" i="9"/>
  <c r="S215" i="9"/>
  <c r="M215" i="9"/>
  <c r="S179" i="9"/>
  <c r="M179" i="9"/>
  <c r="M277" i="9"/>
  <c r="K277" i="9"/>
  <c r="S277" i="9"/>
  <c r="M185" i="9"/>
  <c r="S185" i="9"/>
  <c r="M178" i="9"/>
  <c r="S178" i="9"/>
  <c r="F137" i="13"/>
  <c r="K137" i="13" s="1"/>
  <c r="L137" i="13"/>
  <c r="N45" i="13"/>
  <c r="L45" i="13"/>
  <c r="F45" i="13"/>
  <c r="K45" i="13" s="1"/>
  <c r="L149" i="13"/>
  <c r="N144" i="13"/>
  <c r="N137" i="13"/>
  <c r="N115" i="13"/>
  <c r="M185" i="13"/>
  <c r="M115" i="13"/>
  <c r="N65" i="13"/>
  <c r="F167" i="14"/>
  <c r="E167" i="14"/>
  <c r="G167" i="14"/>
  <c r="K167" i="14"/>
  <c r="H167" i="14"/>
  <c r="H226" i="14"/>
  <c r="G226" i="14"/>
  <c r="F226" i="14"/>
  <c r="E226" i="14"/>
  <c r="K226" i="14"/>
  <c r="K282" i="14"/>
  <c r="H282" i="14"/>
  <c r="G282" i="14"/>
  <c r="F282" i="14"/>
  <c r="E282" i="14"/>
  <c r="H304" i="14"/>
  <c r="G304" i="14"/>
  <c r="F304" i="14"/>
  <c r="E304" i="14"/>
  <c r="M295" i="9"/>
  <c r="S295" i="9"/>
  <c r="H243" i="14"/>
  <c r="F243" i="14"/>
  <c r="G243" i="14"/>
  <c r="E243" i="14"/>
  <c r="I246" i="9"/>
  <c r="S246" i="9" s="1"/>
  <c r="M231" i="9"/>
  <c r="S231" i="9"/>
  <c r="F106" i="13"/>
  <c r="K106" i="13" s="1"/>
  <c r="L106" i="13"/>
  <c r="G56" i="14"/>
  <c r="F56" i="14"/>
  <c r="E56" i="14"/>
  <c r="H56" i="14"/>
  <c r="F33" i="13"/>
  <c r="K33" i="13" s="1"/>
  <c r="M33" i="13"/>
  <c r="L33" i="13"/>
  <c r="M186" i="9"/>
  <c r="S186" i="9"/>
  <c r="S301" i="9"/>
  <c r="M301" i="9"/>
  <c r="K158" i="9"/>
  <c r="S158" i="9"/>
  <c r="M158" i="9"/>
  <c r="K280" i="14"/>
  <c r="G280" i="14"/>
  <c r="H280" i="14"/>
  <c r="F280" i="14"/>
  <c r="E280" i="14"/>
  <c r="G242" i="14"/>
  <c r="F242" i="14"/>
  <c r="H242" i="14"/>
  <c r="E242" i="14"/>
  <c r="S184" i="9"/>
  <c r="M184" i="9"/>
  <c r="H122" i="14"/>
  <c r="E122" i="14"/>
  <c r="G122" i="14"/>
  <c r="F122" i="14"/>
  <c r="K275" i="9"/>
  <c r="S275" i="9"/>
  <c r="M275" i="9"/>
  <c r="G217" i="14"/>
  <c r="F217" i="14"/>
  <c r="E217" i="14"/>
  <c r="K217" i="14"/>
  <c r="H217" i="14"/>
  <c r="F117" i="13"/>
  <c r="K117" i="13" s="1"/>
  <c r="L117" i="13"/>
  <c r="K157" i="9"/>
  <c r="S157" i="9"/>
  <c r="M157" i="9"/>
  <c r="F79" i="13"/>
  <c r="K79" i="13" s="1"/>
  <c r="L79" i="13"/>
  <c r="M79" i="13"/>
  <c r="H58" i="14"/>
  <c r="G58" i="14"/>
  <c r="F58" i="14"/>
  <c r="E58" i="14"/>
  <c r="H45" i="14"/>
  <c r="G45" i="14"/>
  <c r="F45" i="14"/>
  <c r="E45" i="14"/>
  <c r="K45" i="14"/>
  <c r="M125" i="9"/>
  <c r="S125" i="9"/>
  <c r="F224" i="14"/>
  <c r="E224" i="14"/>
  <c r="H224" i="14"/>
  <c r="G224" i="14"/>
  <c r="K224" i="14"/>
  <c r="D98" i="13"/>
  <c r="I154" i="9"/>
  <c r="I154" i="14"/>
  <c r="M42" i="9"/>
  <c r="K42" i="9"/>
  <c r="S42" i="9"/>
  <c r="G64" i="14"/>
  <c r="F64" i="14"/>
  <c r="H64" i="14"/>
  <c r="E64" i="14"/>
  <c r="G263" i="7"/>
  <c r="E263" i="7"/>
  <c r="M47" i="9"/>
  <c r="K47" i="9"/>
  <c r="S47" i="9"/>
  <c r="E283" i="14"/>
  <c r="K283" i="14"/>
  <c r="H283" i="14"/>
  <c r="G283" i="14"/>
  <c r="F283" i="14"/>
  <c r="G102" i="14"/>
  <c r="F102" i="14"/>
  <c r="E102" i="14"/>
  <c r="K102" i="14"/>
  <c r="H102" i="14"/>
  <c r="H120" i="14"/>
  <c r="G120" i="14"/>
  <c r="F120" i="14"/>
  <c r="E120" i="14"/>
  <c r="H106" i="14"/>
  <c r="F106" i="14"/>
  <c r="E106" i="14"/>
  <c r="K106" i="14"/>
  <c r="G106" i="14"/>
  <c r="F71" i="13"/>
  <c r="K71" i="13" s="1"/>
  <c r="L71" i="13"/>
  <c r="H256" i="7"/>
  <c r="H20" i="7"/>
  <c r="P13" i="2"/>
  <c r="H79" i="7"/>
  <c r="H197" i="7"/>
  <c r="H138" i="7"/>
  <c r="M116" i="13"/>
  <c r="F116" i="13"/>
  <c r="K116" i="13" s="1"/>
  <c r="N116" i="13"/>
  <c r="F121" i="14"/>
  <c r="H121" i="14"/>
  <c r="G121" i="14"/>
  <c r="E121" i="14"/>
  <c r="F57" i="14"/>
  <c r="E57" i="14"/>
  <c r="H57" i="14"/>
  <c r="G57" i="14"/>
  <c r="H161" i="14"/>
  <c r="G161" i="14"/>
  <c r="F161" i="14"/>
  <c r="E161" i="14"/>
  <c r="K161" i="14"/>
  <c r="M39" i="9"/>
  <c r="K39" i="9"/>
  <c r="S39" i="9"/>
  <c r="L47" i="26" l="1"/>
  <c r="M47" i="26"/>
  <c r="O47" i="26"/>
  <c r="B10" i="26"/>
  <c r="B11" i="26" s="1"/>
  <c r="B12" i="26" s="1"/>
  <c r="B13" i="26" s="1"/>
  <c r="B14" i="26" s="1"/>
  <c r="B15" i="26" s="1"/>
  <c r="B16" i="26" s="1"/>
  <c r="B17" i="26" s="1"/>
  <c r="B18" i="26" s="1"/>
  <c r="B19" i="26" s="1"/>
  <c r="B20" i="26" s="1"/>
  <c r="B21" i="26" s="1"/>
  <c r="B22" i="26" s="1"/>
  <c r="B23" i="26" s="1"/>
  <c r="B47" i="26"/>
  <c r="N47" i="26"/>
  <c r="E254" i="7"/>
  <c r="E162" i="13" s="1"/>
  <c r="F138" i="7"/>
  <c r="I138" i="7" s="1"/>
  <c r="B209" i="9"/>
  <c r="B69" i="14"/>
  <c r="B91" i="14"/>
  <c r="B32" i="9"/>
  <c r="B209" i="14"/>
  <c r="B84" i="9"/>
  <c r="B85" i="9" s="1"/>
  <c r="B86" i="9" s="1"/>
  <c r="B87" i="9" s="1"/>
  <c r="B88" i="9" s="1"/>
  <c r="B89" i="9" s="1"/>
  <c r="B90" i="9" s="1"/>
  <c r="B109" i="9"/>
  <c r="B150" i="9"/>
  <c r="B32" i="14"/>
  <c r="B261" i="9"/>
  <c r="B262" i="9" s="1"/>
  <c r="B263" i="9" s="1"/>
  <c r="B264" i="9" s="1"/>
  <c r="B265" i="9" s="1"/>
  <c r="B266" i="9" s="1"/>
  <c r="B267" i="9" s="1"/>
  <c r="B187" i="9"/>
  <c r="B143" i="14"/>
  <c r="B144" i="14" s="1"/>
  <c r="B145" i="14" s="1"/>
  <c r="B146" i="14" s="1"/>
  <c r="B147" i="14" s="1"/>
  <c r="B148" i="14" s="1"/>
  <c r="B149" i="14" s="1"/>
  <c r="B128" i="9"/>
  <c r="B268" i="14"/>
  <c r="B168" i="9"/>
  <c r="B246" i="9"/>
  <c r="M48" i="14"/>
  <c r="E24" i="26"/>
  <c r="I9" i="26"/>
  <c r="L9" i="26" s="1"/>
  <c r="F24" i="26"/>
  <c r="G24" i="26"/>
  <c r="R305" i="9"/>
  <c r="O305" i="9"/>
  <c r="Q305" i="9"/>
  <c r="P305" i="9"/>
  <c r="H10" i="9"/>
  <c r="G10" i="9"/>
  <c r="F10" i="9"/>
  <c r="E10" i="9"/>
  <c r="P246" i="9"/>
  <c r="O246" i="9"/>
  <c r="R246" i="9"/>
  <c r="Q246" i="9"/>
  <c r="H9" i="9"/>
  <c r="E9" i="9"/>
  <c r="F9" i="9"/>
  <c r="G9" i="9"/>
  <c r="Q187" i="9"/>
  <c r="P187" i="9"/>
  <c r="O187" i="9"/>
  <c r="R187" i="9"/>
  <c r="H8" i="9"/>
  <c r="G8" i="9"/>
  <c r="E8" i="9"/>
  <c r="F8" i="9"/>
  <c r="P128" i="9"/>
  <c r="O128" i="9"/>
  <c r="Q128" i="9"/>
  <c r="R128" i="9"/>
  <c r="F7" i="9"/>
  <c r="G7" i="9"/>
  <c r="E7" i="9"/>
  <c r="H7" i="9"/>
  <c r="O69" i="9"/>
  <c r="P69" i="9"/>
  <c r="Q69" i="9"/>
  <c r="R69" i="9"/>
  <c r="F6" i="9"/>
  <c r="H6" i="9"/>
  <c r="E6" i="9"/>
  <c r="G6" i="9"/>
  <c r="K187" i="14"/>
  <c r="K305" i="14"/>
  <c r="K246" i="14"/>
  <c r="K246" i="9"/>
  <c r="K305" i="9"/>
  <c r="K187" i="9"/>
  <c r="K128" i="9"/>
  <c r="K69" i="9"/>
  <c r="K128" i="14"/>
  <c r="R95" i="9"/>
  <c r="Q95" i="9"/>
  <c r="P95" i="9"/>
  <c r="O95" i="9"/>
  <c r="R36" i="9"/>
  <c r="Q36" i="9"/>
  <c r="P36" i="9"/>
  <c r="O36" i="9"/>
  <c r="R272" i="9"/>
  <c r="Q272" i="9"/>
  <c r="P272" i="9"/>
  <c r="O272" i="9"/>
  <c r="R154" i="9"/>
  <c r="Q154" i="9"/>
  <c r="P154" i="9"/>
  <c r="O154" i="9"/>
  <c r="R213" i="9"/>
  <c r="Q213" i="9"/>
  <c r="P213" i="9"/>
  <c r="O213" i="9"/>
  <c r="K69" i="14"/>
  <c r="M284" i="14"/>
  <c r="F20" i="7"/>
  <c r="G20" i="7"/>
  <c r="E257" i="7"/>
  <c r="E165" i="13" s="1"/>
  <c r="G139" i="7"/>
  <c r="M305" i="9"/>
  <c r="M246" i="9"/>
  <c r="M187" i="9"/>
  <c r="M128" i="9"/>
  <c r="M69" i="9"/>
  <c r="G21" i="7"/>
  <c r="D257" i="14"/>
  <c r="D201" i="9"/>
  <c r="D22" i="9"/>
  <c r="R305" i="14"/>
  <c r="Q305" i="14"/>
  <c r="P305" i="14"/>
  <c r="O305" i="14"/>
  <c r="R246" i="14"/>
  <c r="Q246" i="14"/>
  <c r="P246" i="14"/>
  <c r="O246" i="14"/>
  <c r="R187" i="14"/>
  <c r="Q187" i="14"/>
  <c r="P187" i="14"/>
  <c r="O187" i="14"/>
  <c r="R128" i="14"/>
  <c r="Q128" i="14"/>
  <c r="P128" i="14"/>
  <c r="O128" i="14"/>
  <c r="R69" i="14"/>
  <c r="Q69" i="14"/>
  <c r="P69" i="14"/>
  <c r="O69" i="14"/>
  <c r="F136" i="7"/>
  <c r="AI31" i="2"/>
  <c r="G198" i="7"/>
  <c r="E19" i="7"/>
  <c r="D19" i="14" s="1"/>
  <c r="AE31" i="2"/>
  <c r="AH31" i="2"/>
  <c r="AG31" i="2"/>
  <c r="AG30" i="2"/>
  <c r="AG29" i="2"/>
  <c r="AI29" i="2"/>
  <c r="AH29" i="2"/>
  <c r="AI30" i="2"/>
  <c r="AH30" i="2"/>
  <c r="AF10" i="2"/>
  <c r="G76" i="7" s="1"/>
  <c r="AE30" i="2"/>
  <c r="AE29" i="2"/>
  <c r="E17" i="7"/>
  <c r="D17" i="9" s="1"/>
  <c r="B47" i="2"/>
  <c r="B32" i="2"/>
  <c r="B13" i="2"/>
  <c r="AJ13" i="2" s="1"/>
  <c r="I22" i="7"/>
  <c r="F204" i="7"/>
  <c r="F27" i="7"/>
  <c r="E204" i="7"/>
  <c r="G194" i="7"/>
  <c r="G204" i="7"/>
  <c r="G201" i="7"/>
  <c r="F263" i="7"/>
  <c r="G27" i="7"/>
  <c r="E27" i="7"/>
  <c r="G260" i="7"/>
  <c r="G26" i="7"/>
  <c r="E24" i="7"/>
  <c r="F18" i="7"/>
  <c r="F144" i="7"/>
  <c r="G144" i="7"/>
  <c r="F140" i="7"/>
  <c r="D22" i="14"/>
  <c r="G140" i="7"/>
  <c r="E145" i="7"/>
  <c r="E253" i="7"/>
  <c r="F19" i="7"/>
  <c r="E18" i="7"/>
  <c r="D18" i="9" s="1"/>
  <c r="F145" i="7"/>
  <c r="E143" i="7"/>
  <c r="G143" i="7"/>
  <c r="G18" i="7"/>
  <c r="F26" i="7"/>
  <c r="E138" i="7"/>
  <c r="F262" i="7"/>
  <c r="F254" i="7"/>
  <c r="F203" i="7"/>
  <c r="F77" i="7"/>
  <c r="E77" i="7"/>
  <c r="D77" i="9" s="1"/>
  <c r="E135" i="7"/>
  <c r="D135" i="14" s="1"/>
  <c r="G136" i="7"/>
  <c r="E136" i="7"/>
  <c r="D136" i="9" s="1"/>
  <c r="E266" i="7"/>
  <c r="E137" i="7"/>
  <c r="M49" i="14"/>
  <c r="E265" i="7"/>
  <c r="G265" i="7"/>
  <c r="F260" i="7"/>
  <c r="B90" i="13"/>
  <c r="A90" i="13" s="1"/>
  <c r="B18" i="13"/>
  <c r="A18" i="13" s="1"/>
  <c r="B163" i="13"/>
  <c r="A163" i="13" s="1"/>
  <c r="B54" i="13"/>
  <c r="A54" i="13" s="1"/>
  <c r="B126" i="13"/>
  <c r="A126" i="13" s="1"/>
  <c r="F266" i="7"/>
  <c r="E206" i="7"/>
  <c r="F21" i="7"/>
  <c r="F206" i="7"/>
  <c r="F142" i="7"/>
  <c r="F199" i="7"/>
  <c r="E199" i="7"/>
  <c r="F135" i="7"/>
  <c r="F194" i="7"/>
  <c r="F253" i="7"/>
  <c r="F258" i="7"/>
  <c r="E258" i="7"/>
  <c r="G258" i="7"/>
  <c r="G195" i="7"/>
  <c r="F195" i="7"/>
  <c r="E195" i="7"/>
  <c r="E30" i="7"/>
  <c r="H29" i="15"/>
  <c r="F17" i="7"/>
  <c r="H91" i="7"/>
  <c r="F137" i="7"/>
  <c r="F139" i="7"/>
  <c r="F24" i="7"/>
  <c r="F30" i="7"/>
  <c r="F198" i="7"/>
  <c r="F201" i="7"/>
  <c r="H33" i="15"/>
  <c r="F257" i="7"/>
  <c r="M285" i="14"/>
  <c r="M175" i="14"/>
  <c r="H209" i="7"/>
  <c r="H150" i="7"/>
  <c r="I200" i="7"/>
  <c r="M231" i="14"/>
  <c r="M63" i="14"/>
  <c r="M107" i="14"/>
  <c r="M165" i="14"/>
  <c r="M98" i="14"/>
  <c r="M160" i="14"/>
  <c r="M64" i="14"/>
  <c r="M159" i="14"/>
  <c r="M114" i="14"/>
  <c r="M161" i="14"/>
  <c r="M121" i="14"/>
  <c r="M180" i="14"/>
  <c r="M117" i="14"/>
  <c r="M108" i="14"/>
  <c r="M167" i="14"/>
  <c r="M157" i="14"/>
  <c r="M166" i="14"/>
  <c r="M101" i="14"/>
  <c r="M244" i="14"/>
  <c r="M173" i="14"/>
  <c r="M54" i="14"/>
  <c r="H32" i="7"/>
  <c r="M42" i="14"/>
  <c r="M299" i="14"/>
  <c r="M291" i="14"/>
  <c r="M293" i="14"/>
  <c r="M55" i="14"/>
  <c r="M222" i="14"/>
  <c r="M279" i="14"/>
  <c r="M122" i="14"/>
  <c r="M242" i="14"/>
  <c r="M44" i="14"/>
  <c r="M61" i="14"/>
  <c r="M234" i="14"/>
  <c r="M277" i="14"/>
  <c r="M68" i="14"/>
  <c r="M223" i="14"/>
  <c r="M104" i="14"/>
  <c r="M126" i="14"/>
  <c r="M123" i="14"/>
  <c r="M236" i="14"/>
  <c r="M245" i="14"/>
  <c r="M66" i="14"/>
  <c r="M219" i="14"/>
  <c r="G246" i="14"/>
  <c r="M237" i="14"/>
  <c r="M276" i="14"/>
  <c r="M125" i="14"/>
  <c r="F246" i="14"/>
  <c r="M220" i="14"/>
  <c r="M302" i="14"/>
  <c r="M298" i="14"/>
  <c r="M184" i="14"/>
  <c r="M177" i="14"/>
  <c r="M235" i="14"/>
  <c r="M106" i="14"/>
  <c r="M224" i="14"/>
  <c r="M45" i="14"/>
  <c r="M304" i="14"/>
  <c r="M62" i="14"/>
  <c r="M115" i="14"/>
  <c r="M176" i="14"/>
  <c r="M183" i="14"/>
  <c r="M46" i="14"/>
  <c r="M281" i="14"/>
  <c r="M67" i="14"/>
  <c r="M162" i="14"/>
  <c r="M100" i="14"/>
  <c r="M43" i="14"/>
  <c r="M218" i="14"/>
  <c r="M105" i="14"/>
  <c r="M216" i="14"/>
  <c r="M294" i="14"/>
  <c r="M59" i="14"/>
  <c r="M40" i="14"/>
  <c r="M38" i="14"/>
  <c r="M303" i="14"/>
  <c r="M119" i="14"/>
  <c r="M243" i="14"/>
  <c r="M57" i="14"/>
  <c r="M182" i="14"/>
  <c r="M280" i="14"/>
  <c r="M56" i="14"/>
  <c r="M47" i="14"/>
  <c r="M301" i="14"/>
  <c r="M296" i="14"/>
  <c r="M164" i="14"/>
  <c r="M120" i="14"/>
  <c r="M239" i="14"/>
  <c r="M275" i="14"/>
  <c r="M60" i="14"/>
  <c r="M163" i="14"/>
  <c r="M225" i="14"/>
  <c r="M99" i="14"/>
  <c r="M174" i="14"/>
  <c r="M290" i="14"/>
  <c r="M232" i="14"/>
  <c r="M178" i="14"/>
  <c r="M292" i="14"/>
  <c r="M283" i="14"/>
  <c r="M124" i="14"/>
  <c r="M241" i="14"/>
  <c r="M102" i="14"/>
  <c r="M58" i="14"/>
  <c r="M39" i="14"/>
  <c r="M97" i="14"/>
  <c r="M127" i="14"/>
  <c r="M118" i="14"/>
  <c r="M238" i="14"/>
  <c r="M300" i="14"/>
  <c r="M297" i="14"/>
  <c r="M65" i="14"/>
  <c r="M233" i="14"/>
  <c r="M185" i="14"/>
  <c r="M103" i="14"/>
  <c r="M240" i="14"/>
  <c r="M113" i="14"/>
  <c r="M278" i="14"/>
  <c r="M179" i="14"/>
  <c r="M215" i="14"/>
  <c r="M217" i="14"/>
  <c r="M282" i="14"/>
  <c r="M226" i="14"/>
  <c r="M158" i="14"/>
  <c r="M186" i="14"/>
  <c r="M295" i="14"/>
  <c r="M116" i="14"/>
  <c r="M181" i="14"/>
  <c r="M156" i="14"/>
  <c r="M274" i="14"/>
  <c r="M221" i="14"/>
  <c r="M41" i="14"/>
  <c r="G197" i="7"/>
  <c r="E197" i="7"/>
  <c r="F197" i="7"/>
  <c r="D26" i="9"/>
  <c r="D26" i="14"/>
  <c r="I214" i="7"/>
  <c r="AH53" i="2"/>
  <c r="E214" i="7" s="1"/>
  <c r="H246" i="14"/>
  <c r="K41" i="13"/>
  <c r="K113" i="13"/>
  <c r="E149" i="7"/>
  <c r="G149" i="7"/>
  <c r="F149" i="7"/>
  <c r="D31" i="9"/>
  <c r="D31" i="14"/>
  <c r="M272" i="9"/>
  <c r="S272" i="9"/>
  <c r="H69" i="14"/>
  <c r="S36" i="9"/>
  <c r="M36" i="9"/>
  <c r="E187" i="14"/>
  <c r="E20" i="13"/>
  <c r="D20" i="9"/>
  <c r="D20" i="14"/>
  <c r="E21" i="13"/>
  <c r="D21" i="9"/>
  <c r="D21" i="14"/>
  <c r="D254" i="14"/>
  <c r="AI53" i="2"/>
  <c r="E273" i="7" s="1"/>
  <c r="I273" i="7"/>
  <c r="D147" i="14"/>
  <c r="D147" i="9"/>
  <c r="F208" i="7"/>
  <c r="G208" i="7"/>
  <c r="E208" i="7"/>
  <c r="F31" i="7"/>
  <c r="D142" i="9"/>
  <c r="D142" i="14"/>
  <c r="F141" i="7"/>
  <c r="E141" i="7"/>
  <c r="G141" i="7"/>
  <c r="H187" i="14"/>
  <c r="E305" i="14"/>
  <c r="F259" i="7"/>
  <c r="E259" i="7"/>
  <c r="G259" i="7"/>
  <c r="D200" i="9"/>
  <c r="D200" i="14"/>
  <c r="K185" i="13"/>
  <c r="G187" i="14"/>
  <c r="G256" i="7"/>
  <c r="F256" i="7"/>
  <c r="E256" i="7"/>
  <c r="H154" i="14"/>
  <c r="F154" i="14"/>
  <c r="G154" i="14"/>
  <c r="E154" i="14"/>
  <c r="AE53" i="2"/>
  <c r="E37" i="7" s="1"/>
  <c r="I37" i="7"/>
  <c r="F147" i="7"/>
  <c r="D260" i="9"/>
  <c r="D260" i="14"/>
  <c r="F196" i="7"/>
  <c r="G196" i="7"/>
  <c r="E196" i="7"/>
  <c r="M172" i="14"/>
  <c r="G205" i="7"/>
  <c r="E205" i="7"/>
  <c r="F205" i="7"/>
  <c r="D25" i="9"/>
  <c r="D25" i="14"/>
  <c r="F28" i="7"/>
  <c r="E148" i="7"/>
  <c r="F148" i="7"/>
  <c r="G148" i="7"/>
  <c r="E213" i="14"/>
  <c r="H213" i="14"/>
  <c r="G213" i="14"/>
  <c r="F213" i="14"/>
  <c r="D262" i="9"/>
  <c r="D262" i="14"/>
  <c r="G95" i="14"/>
  <c r="H95" i="14"/>
  <c r="E95" i="14"/>
  <c r="F95" i="14"/>
  <c r="G255" i="7"/>
  <c r="F255" i="7"/>
  <c r="E255" i="7"/>
  <c r="D140" i="9"/>
  <c r="D140" i="14"/>
  <c r="E128" i="14"/>
  <c r="I25" i="7"/>
  <c r="D28" i="9"/>
  <c r="D28" i="14"/>
  <c r="F265" i="7"/>
  <c r="F128" i="14"/>
  <c r="S154" i="9"/>
  <c r="M154" i="9"/>
  <c r="D263" i="9"/>
  <c r="D263" i="14"/>
  <c r="N98" i="13"/>
  <c r="M98" i="13"/>
  <c r="L98" i="13"/>
  <c r="K98" i="13"/>
  <c r="S213" i="9"/>
  <c r="M213" i="9"/>
  <c r="E246" i="14"/>
  <c r="Q32" i="15"/>
  <c r="N32" i="15"/>
  <c r="S95" i="9"/>
  <c r="M95" i="9"/>
  <c r="F267" i="7"/>
  <c r="E267" i="7"/>
  <c r="G267" i="7"/>
  <c r="B8" i="13"/>
  <c r="A8" i="13" s="1"/>
  <c r="B9" i="7"/>
  <c r="E69" i="14"/>
  <c r="F261" i="7"/>
  <c r="G261" i="7"/>
  <c r="E261" i="7"/>
  <c r="G146" i="7"/>
  <c r="F146" i="7"/>
  <c r="E146" i="7"/>
  <c r="F23" i="7"/>
  <c r="E23" i="7"/>
  <c r="G23" i="7"/>
  <c r="G128" i="14"/>
  <c r="G305" i="14"/>
  <c r="D144" i="9"/>
  <c r="D144" i="14"/>
  <c r="I207" i="7"/>
  <c r="E93" i="13"/>
  <c r="D139" i="9"/>
  <c r="D139" i="14"/>
  <c r="N134" i="13"/>
  <c r="M134" i="13"/>
  <c r="L134" i="13"/>
  <c r="K134" i="13"/>
  <c r="N62" i="13"/>
  <c r="M62" i="13"/>
  <c r="L62" i="13"/>
  <c r="K62" i="13"/>
  <c r="E129" i="13"/>
  <c r="D198" i="9"/>
  <c r="D198" i="14"/>
  <c r="H268" i="7"/>
  <c r="F69" i="14"/>
  <c r="G202" i="7"/>
  <c r="F202" i="7"/>
  <c r="E202" i="7"/>
  <c r="H128" i="14"/>
  <c r="F305" i="14"/>
  <c r="D29" i="9"/>
  <c r="D29" i="14"/>
  <c r="D207" i="9"/>
  <c r="D207" i="14"/>
  <c r="L170" i="13"/>
  <c r="K170" i="13"/>
  <c r="N170" i="13"/>
  <c r="M170" i="13"/>
  <c r="N26" i="13"/>
  <c r="L26" i="13"/>
  <c r="K26" i="13"/>
  <c r="M26" i="13"/>
  <c r="AG53" i="2"/>
  <c r="E155" i="7" s="1"/>
  <c r="I155" i="7"/>
  <c r="E125" i="13"/>
  <c r="D194" i="9"/>
  <c r="D194" i="14"/>
  <c r="H272" i="14"/>
  <c r="G272" i="14"/>
  <c r="F272" i="14"/>
  <c r="E272" i="14"/>
  <c r="G69" i="14"/>
  <c r="H36" i="14"/>
  <c r="G36" i="14"/>
  <c r="F36" i="14"/>
  <c r="E36" i="14"/>
  <c r="F187" i="14"/>
  <c r="G264" i="7"/>
  <c r="F264" i="7"/>
  <c r="E264" i="7"/>
  <c r="H305" i="14"/>
  <c r="F29" i="7"/>
  <c r="D254" i="9" l="1"/>
  <c r="B24" i="26"/>
  <c r="D257" i="9"/>
  <c r="N9" i="26"/>
  <c r="M9" i="26"/>
  <c r="B268" i="9"/>
  <c r="B150" i="14"/>
  <c r="B91" i="9"/>
  <c r="I20" i="7"/>
  <c r="I20" i="9" s="1"/>
  <c r="O9" i="26"/>
  <c r="I24" i="26"/>
  <c r="L24" i="26" s="1"/>
  <c r="P9" i="26"/>
  <c r="I24" i="7"/>
  <c r="I24" i="9" s="1"/>
  <c r="I254" i="7"/>
  <c r="D162" i="13" s="1"/>
  <c r="I263" i="7"/>
  <c r="I263" i="9" s="1"/>
  <c r="I199" i="7"/>
  <c r="I199" i="14" s="1"/>
  <c r="E199" i="14" s="1"/>
  <c r="I29" i="7"/>
  <c r="I29" i="9" s="1"/>
  <c r="I137" i="7"/>
  <c r="I137" i="9" s="1"/>
  <c r="I142" i="7"/>
  <c r="I142" i="9" s="1"/>
  <c r="I19" i="7"/>
  <c r="D19" i="13" s="1"/>
  <c r="I147" i="7"/>
  <c r="I31" i="7"/>
  <c r="I31" i="9" s="1"/>
  <c r="I257" i="7"/>
  <c r="I257" i="9" s="1"/>
  <c r="M257" i="9" s="1"/>
  <c r="I206" i="7"/>
  <c r="I206" i="9" s="1"/>
  <c r="G150" i="7"/>
  <c r="I28" i="7"/>
  <c r="I28" i="9" s="1"/>
  <c r="I262" i="7"/>
  <c r="I262" i="14" s="1"/>
  <c r="I143" i="7"/>
  <c r="I143" i="9" s="1"/>
  <c r="I266" i="7"/>
  <c r="I266" i="9" s="1"/>
  <c r="I77" i="7"/>
  <c r="I77" i="9" s="1"/>
  <c r="I30" i="7"/>
  <c r="I30" i="14" s="1"/>
  <c r="I203" i="7"/>
  <c r="I203" i="9" s="1"/>
  <c r="I145" i="7"/>
  <c r="I145" i="9" s="1"/>
  <c r="I17" i="7"/>
  <c r="D17" i="13" s="1"/>
  <c r="L17" i="13" s="1"/>
  <c r="I253" i="7"/>
  <c r="D161" i="13" s="1"/>
  <c r="I135" i="7"/>
  <c r="I135" i="14" s="1"/>
  <c r="I21" i="7"/>
  <c r="D21" i="13" s="1"/>
  <c r="D138" i="9"/>
  <c r="D19" i="9"/>
  <c r="D32" i="9" s="1"/>
  <c r="D6" i="9" s="1"/>
  <c r="D145" i="14"/>
  <c r="D24" i="9"/>
  <c r="E19" i="13"/>
  <c r="D204" i="14"/>
  <c r="D30" i="9"/>
  <c r="D143" i="14"/>
  <c r="D27" i="9"/>
  <c r="E161" i="13"/>
  <c r="D199" i="14"/>
  <c r="D137" i="9"/>
  <c r="D266" i="14"/>
  <c r="S246" i="14"/>
  <c r="S305" i="14"/>
  <c r="S187" i="14"/>
  <c r="S69" i="14"/>
  <c r="S128" i="14"/>
  <c r="I200" i="14"/>
  <c r="F200" i="14" s="1"/>
  <c r="I22" i="9"/>
  <c r="I198" i="7"/>
  <c r="I198" i="14" s="1"/>
  <c r="K198" i="14" s="1"/>
  <c r="D204" i="9"/>
  <c r="F76" i="7"/>
  <c r="E76" i="7"/>
  <c r="D76" i="14" s="1"/>
  <c r="D24" i="14"/>
  <c r="I136" i="7"/>
  <c r="I136" i="9" s="1"/>
  <c r="E17" i="13"/>
  <c r="D145" i="9"/>
  <c r="I201" i="7"/>
  <c r="D17" i="14"/>
  <c r="D143" i="9"/>
  <c r="E78" i="7"/>
  <c r="I22" i="14"/>
  <c r="E22" i="14" s="1"/>
  <c r="B48" i="2"/>
  <c r="B49" i="2" s="1"/>
  <c r="I260" i="7"/>
  <c r="I260" i="14" s="1"/>
  <c r="I26" i="7"/>
  <c r="B33" i="2"/>
  <c r="G78" i="7"/>
  <c r="F78" i="7"/>
  <c r="I204" i="7"/>
  <c r="B14" i="2"/>
  <c r="AJ14" i="2" s="1"/>
  <c r="AJ30" i="2" s="1"/>
  <c r="I194" i="7"/>
  <c r="I27" i="7"/>
  <c r="I27" i="9" s="1"/>
  <c r="I144" i="7"/>
  <c r="D27" i="14"/>
  <c r="I18" i="7"/>
  <c r="D266" i="9"/>
  <c r="D253" i="14"/>
  <c r="E54" i="13"/>
  <c r="E92" i="13"/>
  <c r="D136" i="14"/>
  <c r="I140" i="7"/>
  <c r="G32" i="7"/>
  <c r="E32" i="7"/>
  <c r="E91" i="13"/>
  <c r="D253" i="9"/>
  <c r="E90" i="13"/>
  <c r="D137" i="14"/>
  <c r="D77" i="14"/>
  <c r="D135" i="9"/>
  <c r="D138" i="14"/>
  <c r="E89" i="13"/>
  <c r="E150" i="7"/>
  <c r="D18" i="14"/>
  <c r="E18" i="13"/>
  <c r="F150" i="7"/>
  <c r="I265" i="7"/>
  <c r="E209" i="7"/>
  <c r="B127" i="13"/>
  <c r="A127" i="13" s="1"/>
  <c r="B19" i="13"/>
  <c r="A19" i="13" s="1"/>
  <c r="D265" i="9"/>
  <c r="D265" i="14"/>
  <c r="B91" i="13"/>
  <c r="A91" i="13" s="1"/>
  <c r="B56" i="13"/>
  <c r="A56" i="13" s="1"/>
  <c r="B55" i="13"/>
  <c r="A55" i="13" s="1"/>
  <c r="F268" i="7"/>
  <c r="F32" i="7"/>
  <c r="D199" i="9"/>
  <c r="I139" i="7"/>
  <c r="D206" i="9"/>
  <c r="D206" i="14"/>
  <c r="I205" i="7"/>
  <c r="G209" i="7"/>
  <c r="I256" i="7"/>
  <c r="I149" i="7"/>
  <c r="G268" i="7"/>
  <c r="I195" i="7"/>
  <c r="D195" i="9"/>
  <c r="E126" i="13"/>
  <c r="D195" i="14"/>
  <c r="D258" i="9"/>
  <c r="D258" i="14"/>
  <c r="D30" i="14"/>
  <c r="I258" i="7"/>
  <c r="I264" i="7"/>
  <c r="I200" i="9"/>
  <c r="I146" i="7"/>
  <c r="I255" i="7"/>
  <c r="I259" i="7"/>
  <c r="M213" i="14"/>
  <c r="M272" i="14"/>
  <c r="M187" i="14"/>
  <c r="M69" i="14"/>
  <c r="M95" i="14"/>
  <c r="M246" i="14"/>
  <c r="M128" i="14"/>
  <c r="M305" i="14"/>
  <c r="E163" i="13"/>
  <c r="D255" i="9"/>
  <c r="D255" i="14"/>
  <c r="D148" i="9"/>
  <c r="D148" i="14"/>
  <c r="D259" i="9"/>
  <c r="D259" i="14"/>
  <c r="I208" i="7"/>
  <c r="D261" i="9"/>
  <c r="D261" i="14"/>
  <c r="D205" i="9"/>
  <c r="D205" i="14"/>
  <c r="I147" i="9"/>
  <c r="I147" i="14"/>
  <c r="E268" i="7"/>
  <c r="D141" i="14"/>
  <c r="D141" i="9"/>
  <c r="E127" i="13"/>
  <c r="D196" i="9"/>
  <c r="D196" i="14"/>
  <c r="I273" i="9"/>
  <c r="I273" i="14"/>
  <c r="I286" i="7"/>
  <c r="M36" i="14"/>
  <c r="D267" i="9"/>
  <c r="D267" i="14"/>
  <c r="I196" i="7"/>
  <c r="I141" i="7"/>
  <c r="D92" i="13"/>
  <c r="I138" i="9"/>
  <c r="I138" i="14"/>
  <c r="D202" i="9"/>
  <c r="D202" i="14"/>
  <c r="I207" i="9"/>
  <c r="I207" i="14"/>
  <c r="D23" i="9"/>
  <c r="D23" i="14"/>
  <c r="I261" i="7"/>
  <c r="I267" i="7"/>
  <c r="I21" i="9"/>
  <c r="I197" i="7"/>
  <c r="D149" i="9"/>
  <c r="D149" i="14"/>
  <c r="I155" i="9"/>
  <c r="I155" i="14"/>
  <c r="I168" i="7"/>
  <c r="D264" i="9"/>
  <c r="D264" i="14"/>
  <c r="I202" i="7"/>
  <c r="I23" i="7"/>
  <c r="I25" i="9"/>
  <c r="I25" i="14"/>
  <c r="F209" i="7"/>
  <c r="E128" i="13"/>
  <c r="D197" i="9"/>
  <c r="D197" i="14"/>
  <c r="D146" i="9"/>
  <c r="D146" i="14"/>
  <c r="B9" i="13"/>
  <c r="A9" i="13" s="1"/>
  <c r="B10" i="7"/>
  <c r="Q33" i="15"/>
  <c r="N33" i="15"/>
  <c r="E164" i="13"/>
  <c r="D256" i="9"/>
  <c r="D256" i="14"/>
  <c r="D208" i="9"/>
  <c r="D208" i="14"/>
  <c r="I148" i="7"/>
  <c r="I37" i="9"/>
  <c r="I37" i="14"/>
  <c r="I50" i="7"/>
  <c r="M154" i="14"/>
  <c r="I214" i="9"/>
  <c r="I214" i="14"/>
  <c r="I227" i="7"/>
  <c r="AJ31" i="2" l="1"/>
  <c r="M29" i="15" s="1"/>
  <c r="AJ29" i="2"/>
  <c r="I21" i="14"/>
  <c r="G21" i="14" s="1"/>
  <c r="I24" i="14"/>
  <c r="H24" i="14" s="1"/>
  <c r="I266" i="14"/>
  <c r="I31" i="14"/>
  <c r="K31" i="14" s="1"/>
  <c r="D54" i="13"/>
  <c r="F54" i="13" s="1"/>
  <c r="K54" i="13" s="1"/>
  <c r="I254" i="9"/>
  <c r="Q254" i="9" s="1"/>
  <c r="I77" i="14"/>
  <c r="G77" i="14" s="1"/>
  <c r="I254" i="14"/>
  <c r="G254" i="14" s="1"/>
  <c r="D91" i="13"/>
  <c r="N91" i="13" s="1"/>
  <c r="I29" i="14"/>
  <c r="H29" i="14" s="1"/>
  <c r="D20" i="13"/>
  <c r="F20" i="13" s="1"/>
  <c r="K20" i="13" s="1"/>
  <c r="I28" i="14"/>
  <c r="K28" i="14" s="1"/>
  <c r="I20" i="14"/>
  <c r="G20" i="14" s="1"/>
  <c r="I137" i="14"/>
  <c r="H137" i="14" s="1"/>
  <c r="I142" i="14"/>
  <c r="K142" i="14" s="1"/>
  <c r="I262" i="9"/>
  <c r="R262" i="9" s="1"/>
  <c r="I30" i="9"/>
  <c r="P30" i="9" s="1"/>
  <c r="D165" i="13"/>
  <c r="M165" i="13" s="1"/>
  <c r="I257" i="14"/>
  <c r="E257" i="14" s="1"/>
  <c r="I263" i="14"/>
  <c r="F263" i="14" s="1"/>
  <c r="I19" i="14"/>
  <c r="K19" i="14" s="1"/>
  <c r="I143" i="14"/>
  <c r="F143" i="14" s="1"/>
  <c r="I19" i="9"/>
  <c r="M19" i="9" s="1"/>
  <c r="I203" i="14"/>
  <c r="K203" i="14" s="1"/>
  <c r="I206" i="14"/>
  <c r="H206" i="14" s="1"/>
  <c r="O24" i="26"/>
  <c r="M24" i="26"/>
  <c r="P24" i="26" s="1"/>
  <c r="N24" i="26"/>
  <c r="M43" i="26"/>
  <c r="P43" i="26"/>
  <c r="N43" i="26"/>
  <c r="O43" i="26"/>
  <c r="L43" i="26"/>
  <c r="I17" i="14"/>
  <c r="K17" i="14" s="1"/>
  <c r="R145" i="9"/>
  <c r="Q145" i="9"/>
  <c r="O145" i="9"/>
  <c r="P145" i="9"/>
  <c r="P27" i="9"/>
  <c r="O27" i="9"/>
  <c r="Q27" i="9"/>
  <c r="R27" i="9"/>
  <c r="P29" i="9"/>
  <c r="O29" i="9"/>
  <c r="Q29" i="9"/>
  <c r="R29" i="9"/>
  <c r="R206" i="9"/>
  <c r="Q206" i="9"/>
  <c r="O206" i="9"/>
  <c r="P206" i="9"/>
  <c r="R142" i="9"/>
  <c r="Q142" i="9"/>
  <c r="P142" i="9"/>
  <c r="O142" i="9"/>
  <c r="O273" i="9"/>
  <c r="R273" i="9"/>
  <c r="Q273" i="9"/>
  <c r="P273" i="9"/>
  <c r="K206" i="9"/>
  <c r="P31" i="9"/>
  <c r="O31" i="9"/>
  <c r="Q31" i="9"/>
  <c r="R31" i="9"/>
  <c r="R20" i="9"/>
  <c r="Q20" i="9"/>
  <c r="P20" i="9"/>
  <c r="O20" i="9"/>
  <c r="R207" i="9"/>
  <c r="Q207" i="9"/>
  <c r="P207" i="9"/>
  <c r="O207" i="9"/>
  <c r="M206" i="9"/>
  <c r="K257" i="9"/>
  <c r="M200" i="9"/>
  <c r="R200" i="9"/>
  <c r="Q200" i="9"/>
  <c r="O200" i="9"/>
  <c r="P200" i="9"/>
  <c r="R137" i="9"/>
  <c r="Q137" i="9"/>
  <c r="O137" i="9"/>
  <c r="P137" i="9"/>
  <c r="S203" i="9"/>
  <c r="R203" i="9"/>
  <c r="Q203" i="9"/>
  <c r="P203" i="9"/>
  <c r="O203" i="9"/>
  <c r="R136" i="9"/>
  <c r="Q136" i="9"/>
  <c r="P136" i="9"/>
  <c r="O136" i="9"/>
  <c r="I199" i="9"/>
  <c r="K199" i="9" s="1"/>
  <c r="I145" i="14"/>
  <c r="K145" i="14" s="1"/>
  <c r="R77" i="9"/>
  <c r="Q77" i="9"/>
  <c r="P77" i="9"/>
  <c r="O77" i="9"/>
  <c r="S206" i="9"/>
  <c r="R22" i="9"/>
  <c r="Q22" i="9"/>
  <c r="P22" i="9"/>
  <c r="O22" i="9"/>
  <c r="R155" i="9"/>
  <c r="Q155" i="9"/>
  <c r="O155" i="9"/>
  <c r="P155" i="9"/>
  <c r="O257" i="9"/>
  <c r="R257" i="9"/>
  <c r="Q257" i="9"/>
  <c r="P257" i="9"/>
  <c r="P37" i="9"/>
  <c r="O37" i="9"/>
  <c r="Q37" i="9"/>
  <c r="R37" i="9"/>
  <c r="R143" i="9"/>
  <c r="Q143" i="9"/>
  <c r="O143" i="9"/>
  <c r="P143" i="9"/>
  <c r="K24" i="9"/>
  <c r="R24" i="9"/>
  <c r="Q24" i="9"/>
  <c r="P24" i="9"/>
  <c r="O24" i="9"/>
  <c r="R214" i="9"/>
  <c r="Q214" i="9"/>
  <c r="O214" i="9"/>
  <c r="P214" i="9"/>
  <c r="R147" i="9"/>
  <c r="Q147" i="9"/>
  <c r="O147" i="9"/>
  <c r="P147" i="9"/>
  <c r="R138" i="9"/>
  <c r="Q138" i="9"/>
  <c r="P138" i="9"/>
  <c r="O138" i="9"/>
  <c r="O263" i="9"/>
  <c r="R263" i="9"/>
  <c r="Q263" i="9"/>
  <c r="P263" i="9"/>
  <c r="R28" i="9"/>
  <c r="Q28" i="9"/>
  <c r="P28" i="9"/>
  <c r="O28" i="9"/>
  <c r="P25" i="9"/>
  <c r="O25" i="9"/>
  <c r="Q25" i="9"/>
  <c r="R25" i="9"/>
  <c r="P21" i="9"/>
  <c r="O21" i="9"/>
  <c r="Q21" i="9"/>
  <c r="R21" i="9"/>
  <c r="R266" i="9"/>
  <c r="Q266" i="9"/>
  <c r="P266" i="9"/>
  <c r="O266" i="9"/>
  <c r="I253" i="14"/>
  <c r="F253" i="14" s="1"/>
  <c r="I253" i="9"/>
  <c r="M253" i="9" s="1"/>
  <c r="I135" i="9"/>
  <c r="M135" i="9" s="1"/>
  <c r="D89" i="13"/>
  <c r="F89" i="13" s="1"/>
  <c r="I17" i="9"/>
  <c r="M17" i="9" s="1"/>
  <c r="I76" i="7"/>
  <c r="I76" i="9" s="1"/>
  <c r="G200" i="14"/>
  <c r="I198" i="9"/>
  <c r="M198" i="9" s="1"/>
  <c r="D150" i="9"/>
  <c r="D8" i="9" s="1"/>
  <c r="E10" i="7"/>
  <c r="E9" i="7"/>
  <c r="D78" i="9"/>
  <c r="H200" i="14"/>
  <c r="E53" i="13"/>
  <c r="S22" i="9"/>
  <c r="K22" i="9"/>
  <c r="M22" i="9"/>
  <c r="K200" i="14"/>
  <c r="D76" i="9"/>
  <c r="E200" i="14"/>
  <c r="E8" i="7"/>
  <c r="I8" i="7" s="1"/>
  <c r="E6" i="7"/>
  <c r="S257" i="9"/>
  <c r="I204" i="9"/>
  <c r="I149" i="14"/>
  <c r="G149" i="14" s="1"/>
  <c r="I256" i="14"/>
  <c r="F256" i="14" s="1"/>
  <c r="I265" i="14"/>
  <c r="F265" i="14" s="1"/>
  <c r="I205" i="9"/>
  <c r="S205" i="9" s="1"/>
  <c r="I32" i="7"/>
  <c r="I264" i="9"/>
  <c r="K264" i="9" s="1"/>
  <c r="I201" i="9"/>
  <c r="D129" i="13"/>
  <c r="I140" i="9"/>
  <c r="I144" i="9"/>
  <c r="I26" i="14"/>
  <c r="K26" i="14" s="1"/>
  <c r="I146" i="9"/>
  <c r="K146" i="9" s="1"/>
  <c r="I259" i="9"/>
  <c r="S259" i="9" s="1"/>
  <c r="I27" i="14"/>
  <c r="H27" i="14" s="1"/>
  <c r="I260" i="9"/>
  <c r="M260" i="9" s="1"/>
  <c r="D163" i="13"/>
  <c r="M163" i="13" s="1"/>
  <c r="I194" i="9"/>
  <c r="D90" i="13"/>
  <c r="F90" i="13" s="1"/>
  <c r="K90" i="13" s="1"/>
  <c r="I136" i="14"/>
  <c r="K136" i="14" s="1"/>
  <c r="I150" i="7"/>
  <c r="I201" i="14"/>
  <c r="H201" i="14" s="1"/>
  <c r="H22" i="14"/>
  <c r="D32" i="14"/>
  <c r="D6" i="14" s="1"/>
  <c r="D78" i="14"/>
  <c r="E55" i="13"/>
  <c r="F22" i="14"/>
  <c r="G22" i="14"/>
  <c r="K22" i="14"/>
  <c r="I18" i="14"/>
  <c r="I18" i="9"/>
  <c r="D18" i="13"/>
  <c r="F18" i="13" s="1"/>
  <c r="K18" i="13" s="1"/>
  <c r="I204" i="14"/>
  <c r="E204" i="14" s="1"/>
  <c r="B50" i="2"/>
  <c r="I26" i="9"/>
  <c r="I144" i="14"/>
  <c r="K144" i="14" s="1"/>
  <c r="D125" i="13"/>
  <c r="F125" i="13" s="1"/>
  <c r="B34" i="2"/>
  <c r="I78" i="7"/>
  <c r="G79" i="7"/>
  <c r="F79" i="7"/>
  <c r="E79" i="7"/>
  <c r="B15" i="2"/>
  <c r="M203" i="9"/>
  <c r="I194" i="14"/>
  <c r="E194" i="14" s="1"/>
  <c r="B10" i="13"/>
  <c r="A10" i="13" s="1"/>
  <c r="I140" i="14"/>
  <c r="G140" i="14" s="1"/>
  <c r="K200" i="9"/>
  <c r="F6" i="7"/>
  <c r="I265" i="9"/>
  <c r="K203" i="9"/>
  <c r="D150" i="14"/>
  <c r="D8" i="14" s="1"/>
  <c r="F91" i="13"/>
  <c r="K91" i="13" s="1"/>
  <c r="I205" i="14"/>
  <c r="H205" i="14" s="1"/>
  <c r="I256" i="9"/>
  <c r="I149" i="9"/>
  <c r="B20" i="13"/>
  <c r="A20" i="13" s="1"/>
  <c r="B92" i="13"/>
  <c r="A92" i="13" s="1"/>
  <c r="B164" i="13"/>
  <c r="A164" i="13" s="1"/>
  <c r="B128" i="13"/>
  <c r="A128" i="13" s="1"/>
  <c r="I139" i="14"/>
  <c r="G139" i="14" s="1"/>
  <c r="D93" i="13"/>
  <c r="N93" i="13" s="1"/>
  <c r="B129" i="13"/>
  <c r="A129" i="13" s="1"/>
  <c r="S137" i="9"/>
  <c r="G199" i="14"/>
  <c r="M24" i="9"/>
  <c r="H198" i="14"/>
  <c r="I255" i="14"/>
  <c r="G255" i="14" s="1"/>
  <c r="M17" i="13"/>
  <c r="I255" i="9"/>
  <c r="N17" i="13"/>
  <c r="K137" i="9"/>
  <c r="F17" i="13"/>
  <c r="K17" i="13" s="1"/>
  <c r="F199" i="14"/>
  <c r="I259" i="14"/>
  <c r="G259" i="14" s="1"/>
  <c r="I139" i="9"/>
  <c r="I264" i="14"/>
  <c r="H264" i="14" s="1"/>
  <c r="H199" i="14"/>
  <c r="G198" i="14"/>
  <c r="I268" i="7"/>
  <c r="K199" i="14"/>
  <c r="S24" i="9"/>
  <c r="F198" i="14"/>
  <c r="D164" i="13"/>
  <c r="F164" i="13" s="1"/>
  <c r="K164" i="13" s="1"/>
  <c r="M137" i="9"/>
  <c r="S200" i="9"/>
  <c r="E198" i="14"/>
  <c r="D126" i="13"/>
  <c r="I195" i="9"/>
  <c r="I195" i="14"/>
  <c r="D209" i="9"/>
  <c r="D9" i="9" s="1"/>
  <c r="I258" i="14"/>
  <c r="I258" i="9"/>
  <c r="I146" i="14"/>
  <c r="H146" i="14" s="1"/>
  <c r="I209" i="7"/>
  <c r="D268" i="9"/>
  <c r="D10" i="9" s="1"/>
  <c r="D268" i="14"/>
  <c r="D10" i="14" s="1"/>
  <c r="D209" i="14"/>
  <c r="S31" i="9"/>
  <c r="K31" i="9"/>
  <c r="M31" i="9"/>
  <c r="S273" i="9"/>
  <c r="K273" i="9"/>
  <c r="M273" i="9"/>
  <c r="I286" i="9"/>
  <c r="I148" i="9"/>
  <c r="I148" i="14"/>
  <c r="M136" i="9"/>
  <c r="K136" i="9"/>
  <c r="I23" i="9"/>
  <c r="I23" i="14"/>
  <c r="K263" i="14"/>
  <c r="Q34" i="15"/>
  <c r="N34" i="15"/>
  <c r="M20" i="9"/>
  <c r="K20" i="9"/>
  <c r="S20" i="9"/>
  <c r="N92" i="13"/>
  <c r="F92" i="13"/>
  <c r="K92" i="13" s="1"/>
  <c r="L92" i="13"/>
  <c r="M92" i="13"/>
  <c r="G260" i="14"/>
  <c r="F260" i="14"/>
  <c r="K260" i="14"/>
  <c r="E260" i="14"/>
  <c r="H260" i="14"/>
  <c r="S147" i="9"/>
  <c r="M147" i="9"/>
  <c r="K147" i="9"/>
  <c r="F162" i="13"/>
  <c r="K162" i="13" s="1"/>
  <c r="L162" i="13"/>
  <c r="M162" i="13"/>
  <c r="N162" i="13"/>
  <c r="M263" i="9"/>
  <c r="K263" i="9"/>
  <c r="S263" i="9"/>
  <c r="S145" i="9"/>
  <c r="K145" i="9"/>
  <c r="M145" i="9"/>
  <c r="S25" i="9"/>
  <c r="M25" i="9"/>
  <c r="K25" i="9"/>
  <c r="D128" i="13"/>
  <c r="I197" i="9"/>
  <c r="I197" i="14"/>
  <c r="I267" i="9"/>
  <c r="I267" i="14"/>
  <c r="L161" i="13"/>
  <c r="N161" i="13"/>
  <c r="M161" i="13"/>
  <c r="F161" i="13"/>
  <c r="M155" i="9"/>
  <c r="S155" i="9"/>
  <c r="K155" i="9"/>
  <c r="I168" i="9"/>
  <c r="E214" i="14"/>
  <c r="K214" i="14"/>
  <c r="H214" i="14"/>
  <c r="G214" i="14"/>
  <c r="F214" i="14"/>
  <c r="I227" i="14"/>
  <c r="F19" i="13"/>
  <c r="K19" i="13" s="1"/>
  <c r="L19" i="13"/>
  <c r="N19" i="13"/>
  <c r="M19" i="13"/>
  <c r="G266" i="14"/>
  <c r="F266" i="14"/>
  <c r="K266" i="14"/>
  <c r="H266" i="14"/>
  <c r="E266" i="14"/>
  <c r="I202" i="9"/>
  <c r="I202" i="14"/>
  <c r="K155" i="14"/>
  <c r="H155" i="14"/>
  <c r="F155" i="14"/>
  <c r="G155" i="14"/>
  <c r="E155" i="14"/>
  <c r="I168" i="14"/>
  <c r="S29" i="9"/>
  <c r="M29" i="9"/>
  <c r="K29" i="9"/>
  <c r="F138" i="14"/>
  <c r="E138" i="14"/>
  <c r="K138" i="14"/>
  <c r="H138" i="14"/>
  <c r="G138" i="14"/>
  <c r="D127" i="13"/>
  <c r="I196" i="9"/>
  <c r="I196" i="14"/>
  <c r="I261" i="9"/>
  <c r="I261" i="14"/>
  <c r="M138" i="9"/>
  <c r="S138" i="9"/>
  <c r="K138" i="9"/>
  <c r="F147" i="14"/>
  <c r="E147" i="14"/>
  <c r="K147" i="14"/>
  <c r="H147" i="14"/>
  <c r="G147" i="14"/>
  <c r="M214" i="9"/>
  <c r="K214" i="9"/>
  <c r="S214" i="9"/>
  <c r="I227" i="9"/>
  <c r="H37" i="14"/>
  <c r="G37" i="14"/>
  <c r="F37" i="14"/>
  <c r="K37" i="14"/>
  <c r="E37" i="14"/>
  <c r="I50" i="14"/>
  <c r="K30" i="14"/>
  <c r="G30" i="14"/>
  <c r="F30" i="14"/>
  <c r="E30" i="14"/>
  <c r="H30" i="14"/>
  <c r="M142" i="9"/>
  <c r="S142" i="9"/>
  <c r="K142" i="9"/>
  <c r="H207" i="14"/>
  <c r="G207" i="14"/>
  <c r="F207" i="14"/>
  <c r="E207" i="14"/>
  <c r="K207" i="14"/>
  <c r="I141" i="9"/>
  <c r="I141" i="14"/>
  <c r="S266" i="9"/>
  <c r="K266" i="9"/>
  <c r="M266" i="9"/>
  <c r="M28" i="9"/>
  <c r="S28" i="9"/>
  <c r="K28" i="9"/>
  <c r="F21" i="13"/>
  <c r="K21" i="13" s="1"/>
  <c r="L21" i="13"/>
  <c r="M21" i="13"/>
  <c r="N21" i="13"/>
  <c r="M143" i="9"/>
  <c r="K143" i="9"/>
  <c r="S143" i="9"/>
  <c r="M207" i="9"/>
  <c r="K207" i="9"/>
  <c r="S207" i="9"/>
  <c r="S37" i="9"/>
  <c r="K37" i="9"/>
  <c r="M37" i="9"/>
  <c r="I50" i="9"/>
  <c r="G28" i="14"/>
  <c r="E28" i="14"/>
  <c r="S27" i="9"/>
  <c r="M27" i="9"/>
  <c r="K27" i="9"/>
  <c r="E31" i="14"/>
  <c r="K25" i="14"/>
  <c r="G25" i="14"/>
  <c r="F25" i="14"/>
  <c r="H25" i="14"/>
  <c r="E25" i="14"/>
  <c r="G262" i="14"/>
  <c r="F262" i="14"/>
  <c r="K262" i="14"/>
  <c r="H262" i="14"/>
  <c r="E262" i="14"/>
  <c r="S21" i="9"/>
  <c r="K21" i="9"/>
  <c r="M21" i="9"/>
  <c r="M77" i="9"/>
  <c r="K77" i="9"/>
  <c r="F135" i="14"/>
  <c r="E135" i="14"/>
  <c r="K135" i="14"/>
  <c r="H135" i="14"/>
  <c r="G135" i="14"/>
  <c r="K273" i="14"/>
  <c r="E273" i="14"/>
  <c r="H273" i="14"/>
  <c r="G273" i="14"/>
  <c r="F273" i="14"/>
  <c r="I286" i="14"/>
  <c r="I208" i="9"/>
  <c r="I208" i="14"/>
  <c r="G24" i="14" l="1"/>
  <c r="G263" i="14"/>
  <c r="E21" i="14"/>
  <c r="M91" i="13"/>
  <c r="K21" i="14"/>
  <c r="G31" i="14"/>
  <c r="G137" i="14"/>
  <c r="E263" i="14"/>
  <c r="M263" i="14" s="1"/>
  <c r="H26" i="14"/>
  <c r="F21" i="14"/>
  <c r="L91" i="13"/>
  <c r="H21" i="14"/>
  <c r="E137" i="14"/>
  <c r="O254" i="9"/>
  <c r="K254" i="9"/>
  <c r="P254" i="9"/>
  <c r="H31" i="14"/>
  <c r="H28" i="14"/>
  <c r="M254" i="9"/>
  <c r="R254" i="9"/>
  <c r="F31" i="14"/>
  <c r="F28" i="14"/>
  <c r="M28" i="14" s="1"/>
  <c r="H263" i="14"/>
  <c r="K24" i="14"/>
  <c r="M33" i="15"/>
  <c r="E24" i="14"/>
  <c r="F24" i="14"/>
  <c r="M24" i="14" s="1"/>
  <c r="M30" i="15"/>
  <c r="M31" i="15"/>
  <c r="M34" i="15"/>
  <c r="M32" i="15"/>
  <c r="E77" i="14"/>
  <c r="H142" i="14"/>
  <c r="F77" i="14"/>
  <c r="H77" i="14"/>
  <c r="K77" i="14"/>
  <c r="F254" i="14"/>
  <c r="L54" i="13"/>
  <c r="M54" i="13"/>
  <c r="N54" i="13"/>
  <c r="G253" i="14"/>
  <c r="M20" i="13"/>
  <c r="L20" i="13"/>
  <c r="N20" i="13"/>
  <c r="K20" i="14"/>
  <c r="E19" i="14"/>
  <c r="G143" i="14"/>
  <c r="E20" i="14"/>
  <c r="F19" i="14"/>
  <c r="H20" i="14"/>
  <c r="F20" i="14"/>
  <c r="H253" i="14"/>
  <c r="E29" i="14"/>
  <c r="K253" i="14"/>
  <c r="E254" i="14"/>
  <c r="F29" i="14"/>
  <c r="E253" i="14"/>
  <c r="H254" i="14"/>
  <c r="G29" i="14"/>
  <c r="L165" i="13"/>
  <c r="K254" i="14"/>
  <c r="K29" i="14"/>
  <c r="R19" i="9"/>
  <c r="K19" i="9"/>
  <c r="E206" i="14"/>
  <c r="S262" i="9"/>
  <c r="H203" i="14"/>
  <c r="K262" i="9"/>
  <c r="M262" i="9"/>
  <c r="G142" i="14"/>
  <c r="Q19" i="9"/>
  <c r="F142" i="14"/>
  <c r="S19" i="9"/>
  <c r="K137" i="14"/>
  <c r="O19" i="9"/>
  <c r="P19" i="9"/>
  <c r="E142" i="14"/>
  <c r="F137" i="14"/>
  <c r="G145" i="14"/>
  <c r="H145" i="14"/>
  <c r="K206" i="14"/>
  <c r="E145" i="14"/>
  <c r="M30" i="9"/>
  <c r="O262" i="9"/>
  <c r="K30" i="9"/>
  <c r="F145" i="14"/>
  <c r="S30" i="9"/>
  <c r="G206" i="14"/>
  <c r="P262" i="9"/>
  <c r="F206" i="14"/>
  <c r="Q262" i="9"/>
  <c r="Q30" i="9"/>
  <c r="R30" i="9"/>
  <c r="K257" i="14"/>
  <c r="F165" i="13"/>
  <c r="K165" i="13" s="1"/>
  <c r="N165" i="13"/>
  <c r="O30" i="9"/>
  <c r="K143" i="14"/>
  <c r="H19" i="14"/>
  <c r="H143" i="14"/>
  <c r="E143" i="14"/>
  <c r="N90" i="13"/>
  <c r="G19" i="14"/>
  <c r="K260" i="9"/>
  <c r="L90" i="13"/>
  <c r="K253" i="9"/>
  <c r="G257" i="14"/>
  <c r="M90" i="13"/>
  <c r="S260" i="9"/>
  <c r="F257" i="14"/>
  <c r="H257" i="14"/>
  <c r="G203" i="14"/>
  <c r="E203" i="14"/>
  <c r="F203" i="14"/>
  <c r="E17" i="14"/>
  <c r="G17" i="14"/>
  <c r="S198" i="9"/>
  <c r="I32" i="14"/>
  <c r="F17" i="14"/>
  <c r="M18" i="13"/>
  <c r="H17" i="14"/>
  <c r="N18" i="13"/>
  <c r="L89" i="13"/>
  <c r="M89" i="13"/>
  <c r="N89" i="13"/>
  <c r="M146" i="9"/>
  <c r="K135" i="9"/>
  <c r="H25" i="26"/>
  <c r="G25" i="26"/>
  <c r="F25" i="26"/>
  <c r="E25" i="26"/>
  <c r="S286" i="9"/>
  <c r="O286" i="9"/>
  <c r="R286" i="9"/>
  <c r="Q286" i="9"/>
  <c r="P286" i="9"/>
  <c r="S227" i="9"/>
  <c r="R227" i="9"/>
  <c r="P227" i="9"/>
  <c r="Q227" i="9"/>
  <c r="O227" i="9"/>
  <c r="S168" i="9"/>
  <c r="Q168" i="9"/>
  <c r="R168" i="9"/>
  <c r="O168" i="9"/>
  <c r="P168" i="9"/>
  <c r="S50" i="9"/>
  <c r="R50" i="9"/>
  <c r="Q50" i="9"/>
  <c r="P50" i="9"/>
  <c r="O50" i="9"/>
  <c r="I76" i="14"/>
  <c r="K76" i="14" s="1"/>
  <c r="R196" i="9"/>
  <c r="Q196" i="9"/>
  <c r="O196" i="9"/>
  <c r="P196" i="9"/>
  <c r="R149" i="9"/>
  <c r="Q149" i="9"/>
  <c r="O149" i="9"/>
  <c r="P149" i="9"/>
  <c r="R18" i="9"/>
  <c r="Q18" i="9"/>
  <c r="P18" i="9"/>
  <c r="O18" i="9"/>
  <c r="R260" i="9"/>
  <c r="Q260" i="9"/>
  <c r="P260" i="9"/>
  <c r="O260" i="9"/>
  <c r="R201" i="9"/>
  <c r="Q201" i="9"/>
  <c r="P201" i="9"/>
  <c r="O201" i="9"/>
  <c r="P76" i="9"/>
  <c r="O76" i="9"/>
  <c r="Q76" i="9"/>
  <c r="R76" i="9"/>
  <c r="R208" i="9"/>
  <c r="Q208" i="9"/>
  <c r="O208" i="9"/>
  <c r="P208" i="9"/>
  <c r="R148" i="9"/>
  <c r="Q148" i="9"/>
  <c r="P148" i="9"/>
  <c r="O148" i="9"/>
  <c r="S146" i="9"/>
  <c r="R146" i="9"/>
  <c r="Q146" i="9"/>
  <c r="P146" i="9"/>
  <c r="O146" i="9"/>
  <c r="R205" i="9"/>
  <c r="Q205" i="9"/>
  <c r="P205" i="9"/>
  <c r="O205" i="9"/>
  <c r="K17" i="9"/>
  <c r="P17" i="9"/>
  <c r="O17" i="9"/>
  <c r="Q17" i="9"/>
  <c r="R17" i="9"/>
  <c r="M199" i="9"/>
  <c r="R199" i="9"/>
  <c r="Q199" i="9"/>
  <c r="P199" i="9"/>
  <c r="O199" i="9"/>
  <c r="S199" i="9"/>
  <c r="R26" i="9"/>
  <c r="Q26" i="9"/>
  <c r="P26" i="9"/>
  <c r="O26" i="9"/>
  <c r="O255" i="9"/>
  <c r="R255" i="9"/>
  <c r="P255" i="9"/>
  <c r="Q255" i="9"/>
  <c r="O259" i="9"/>
  <c r="R259" i="9"/>
  <c r="Q259" i="9"/>
  <c r="P259" i="9"/>
  <c r="O267" i="9"/>
  <c r="Q267" i="9"/>
  <c r="P267" i="9"/>
  <c r="R267" i="9"/>
  <c r="I150" i="9"/>
  <c r="R139" i="9"/>
  <c r="Q139" i="9"/>
  <c r="O139" i="9"/>
  <c r="P139" i="9"/>
  <c r="K265" i="9"/>
  <c r="O265" i="9"/>
  <c r="R265" i="9"/>
  <c r="Q265" i="9"/>
  <c r="P265" i="9"/>
  <c r="R144" i="9"/>
  <c r="Q144" i="9"/>
  <c r="P144" i="9"/>
  <c r="O144" i="9"/>
  <c r="R135" i="9"/>
  <c r="Q135" i="9"/>
  <c r="O135" i="9"/>
  <c r="P135" i="9"/>
  <c r="R264" i="9"/>
  <c r="Q264" i="9"/>
  <c r="O264" i="9"/>
  <c r="P264" i="9"/>
  <c r="R197" i="9"/>
  <c r="Q197" i="9"/>
  <c r="P197" i="9"/>
  <c r="O197" i="9"/>
  <c r="R195" i="9"/>
  <c r="Q195" i="9"/>
  <c r="P195" i="9"/>
  <c r="O195" i="9"/>
  <c r="R194" i="9"/>
  <c r="Q194" i="9"/>
  <c r="O194" i="9"/>
  <c r="P194" i="9"/>
  <c r="S140" i="9"/>
  <c r="R140" i="9"/>
  <c r="Q140" i="9"/>
  <c r="P140" i="9"/>
  <c r="O140" i="9"/>
  <c r="O253" i="9"/>
  <c r="R253" i="9"/>
  <c r="Q253" i="9"/>
  <c r="P253" i="9"/>
  <c r="R202" i="9"/>
  <c r="Q202" i="9"/>
  <c r="O202" i="9"/>
  <c r="P202" i="9"/>
  <c r="R256" i="9"/>
  <c r="Q256" i="9"/>
  <c r="P256" i="9"/>
  <c r="O256" i="9"/>
  <c r="R258" i="9"/>
  <c r="Q258" i="9"/>
  <c r="O258" i="9"/>
  <c r="P258" i="9"/>
  <c r="M264" i="9"/>
  <c r="S264" i="9"/>
  <c r="R141" i="9"/>
  <c r="Q141" i="9"/>
  <c r="O141" i="9"/>
  <c r="P141" i="9"/>
  <c r="O261" i="9"/>
  <c r="P261" i="9"/>
  <c r="Q261" i="9"/>
  <c r="R261" i="9"/>
  <c r="P23" i="9"/>
  <c r="O23" i="9"/>
  <c r="Q23" i="9"/>
  <c r="R23" i="9"/>
  <c r="R204" i="9"/>
  <c r="Q204" i="9"/>
  <c r="O204" i="9"/>
  <c r="P204" i="9"/>
  <c r="K198" i="9"/>
  <c r="R198" i="9"/>
  <c r="Q198" i="9"/>
  <c r="O198" i="9"/>
  <c r="P198" i="9"/>
  <c r="F26" i="14"/>
  <c r="K259" i="9"/>
  <c r="M259" i="9"/>
  <c r="G286" i="14"/>
  <c r="F227" i="14"/>
  <c r="G227" i="14"/>
  <c r="G168" i="14"/>
  <c r="F286" i="14"/>
  <c r="F168" i="14"/>
  <c r="M76" i="9"/>
  <c r="K194" i="9"/>
  <c r="D53" i="13"/>
  <c r="L53" i="13" s="1"/>
  <c r="E168" i="14"/>
  <c r="E227" i="14"/>
  <c r="E286" i="14"/>
  <c r="H286" i="14"/>
  <c r="H168" i="14"/>
  <c r="H227" i="14"/>
  <c r="E27" i="14"/>
  <c r="E265" i="14"/>
  <c r="F27" i="14"/>
  <c r="H265" i="14"/>
  <c r="G27" i="14"/>
  <c r="G265" i="14"/>
  <c r="E26" i="14"/>
  <c r="K27" i="14"/>
  <c r="K265" i="14"/>
  <c r="G26" i="14"/>
  <c r="H50" i="14"/>
  <c r="R50" i="14" s="1"/>
  <c r="G50" i="14"/>
  <c r="Q50" i="14" s="1"/>
  <c r="E50" i="14"/>
  <c r="O50" i="14" s="1"/>
  <c r="F50" i="14"/>
  <c r="P50" i="14" s="1"/>
  <c r="M194" i="9"/>
  <c r="K76" i="9"/>
  <c r="H149" i="14"/>
  <c r="K149" i="14"/>
  <c r="F149" i="14"/>
  <c r="E149" i="14"/>
  <c r="M201" i="9"/>
  <c r="G256" i="14"/>
  <c r="K201" i="14"/>
  <c r="G201" i="14"/>
  <c r="K201" i="9"/>
  <c r="AE32" i="2"/>
  <c r="M200" i="14"/>
  <c r="S201" i="9"/>
  <c r="K140" i="9"/>
  <c r="M204" i="9"/>
  <c r="L163" i="13"/>
  <c r="M140" i="9"/>
  <c r="N163" i="13"/>
  <c r="F163" i="13"/>
  <c r="K163" i="13" s="1"/>
  <c r="K256" i="14"/>
  <c r="E256" i="14"/>
  <c r="H256" i="14"/>
  <c r="M286" i="9"/>
  <c r="M227" i="9"/>
  <c r="M168" i="9"/>
  <c r="M50" i="9"/>
  <c r="F10" i="7"/>
  <c r="F9" i="7"/>
  <c r="S204" i="9"/>
  <c r="K204" i="9"/>
  <c r="D9" i="14"/>
  <c r="F8" i="7"/>
  <c r="R286" i="14"/>
  <c r="Q286" i="14"/>
  <c r="P286" i="14"/>
  <c r="O286" i="14"/>
  <c r="R227" i="14"/>
  <c r="Q227" i="14"/>
  <c r="P227" i="14"/>
  <c r="O227" i="14"/>
  <c r="R168" i="14"/>
  <c r="Q168" i="14"/>
  <c r="P168" i="14"/>
  <c r="O168" i="14"/>
  <c r="S136" i="9"/>
  <c r="K144" i="9"/>
  <c r="K205" i="9"/>
  <c r="F204" i="14"/>
  <c r="S144" i="9"/>
  <c r="M205" i="9"/>
  <c r="F129" i="13"/>
  <c r="K129" i="13" s="1"/>
  <c r="N129" i="13"/>
  <c r="L129" i="13"/>
  <c r="M129" i="13"/>
  <c r="M144" i="9"/>
  <c r="H204" i="14"/>
  <c r="S77" i="9"/>
  <c r="S254" i="9"/>
  <c r="E144" i="14"/>
  <c r="K18" i="9"/>
  <c r="E136" i="14"/>
  <c r="F136" i="14"/>
  <c r="G136" i="14"/>
  <c r="H136" i="14"/>
  <c r="L18" i="13"/>
  <c r="S17" i="9"/>
  <c r="M18" i="9"/>
  <c r="M125" i="13"/>
  <c r="E201" i="14"/>
  <c r="S18" i="9"/>
  <c r="F201" i="14"/>
  <c r="F144" i="14"/>
  <c r="S256" i="9"/>
  <c r="H18" i="14"/>
  <c r="F18" i="14"/>
  <c r="G194" i="14"/>
  <c r="K204" i="14"/>
  <c r="E18" i="14"/>
  <c r="M22" i="14"/>
  <c r="G204" i="14"/>
  <c r="G18" i="14"/>
  <c r="I32" i="9"/>
  <c r="K18" i="14"/>
  <c r="M26" i="9"/>
  <c r="S26" i="9"/>
  <c r="F194" i="14"/>
  <c r="H194" i="14"/>
  <c r="K194" i="14"/>
  <c r="B51" i="2"/>
  <c r="K26" i="9"/>
  <c r="G144" i="14"/>
  <c r="H144" i="14"/>
  <c r="N125" i="13"/>
  <c r="L125" i="13"/>
  <c r="B35" i="2"/>
  <c r="D55" i="13"/>
  <c r="I78" i="9"/>
  <c r="I78" i="14"/>
  <c r="D79" i="9"/>
  <c r="E56" i="13"/>
  <c r="D79" i="14"/>
  <c r="I79" i="7"/>
  <c r="S265" i="9"/>
  <c r="G80" i="7"/>
  <c r="E80" i="7"/>
  <c r="F80" i="7"/>
  <c r="B16" i="2"/>
  <c r="F140" i="14"/>
  <c r="K205" i="14"/>
  <c r="E140" i="14"/>
  <c r="K140" i="14"/>
  <c r="H140" i="14"/>
  <c r="M265" i="9"/>
  <c r="I6" i="9"/>
  <c r="L6" i="9" s="1"/>
  <c r="I6" i="14"/>
  <c r="M256" i="9"/>
  <c r="K256" i="9"/>
  <c r="M139" i="9"/>
  <c r="E205" i="14"/>
  <c r="F205" i="14"/>
  <c r="I150" i="14"/>
  <c r="K139" i="14"/>
  <c r="I268" i="14"/>
  <c r="H139" i="14"/>
  <c r="G205" i="14"/>
  <c r="E139" i="14"/>
  <c r="K139" i="9"/>
  <c r="J130" i="13"/>
  <c r="M149" i="9"/>
  <c r="S139" i="9"/>
  <c r="F139" i="14"/>
  <c r="L93" i="13"/>
  <c r="S149" i="9"/>
  <c r="F93" i="13"/>
  <c r="K93" i="13" s="1"/>
  <c r="M93" i="13"/>
  <c r="K149" i="9"/>
  <c r="S255" i="9"/>
  <c r="B165" i="13"/>
  <c r="A165" i="13" s="1"/>
  <c r="H166" i="13" s="1"/>
  <c r="B21" i="13"/>
  <c r="A21" i="13" s="1"/>
  <c r="D22" i="13" s="1"/>
  <c r="B93" i="13"/>
  <c r="A93" i="13" s="1"/>
  <c r="J94" i="13" s="1"/>
  <c r="B57" i="13"/>
  <c r="A57" i="13" s="1"/>
  <c r="G58" i="13" s="1"/>
  <c r="E255" i="14"/>
  <c r="K259" i="14"/>
  <c r="H255" i="14"/>
  <c r="M199" i="14"/>
  <c r="E259" i="14"/>
  <c r="K255" i="14"/>
  <c r="H259" i="14"/>
  <c r="F255" i="14"/>
  <c r="I209" i="9"/>
  <c r="F259" i="14"/>
  <c r="K255" i="9"/>
  <c r="M164" i="13"/>
  <c r="N164" i="13"/>
  <c r="M198" i="14"/>
  <c r="E264" i="14"/>
  <c r="K264" i="14"/>
  <c r="F264" i="14"/>
  <c r="G264" i="14"/>
  <c r="I268" i="9"/>
  <c r="L164" i="13"/>
  <c r="M255" i="9"/>
  <c r="E146" i="14"/>
  <c r="F146" i="14"/>
  <c r="H195" i="14"/>
  <c r="K195" i="14"/>
  <c r="G195" i="14"/>
  <c r="F195" i="14"/>
  <c r="E195" i="14"/>
  <c r="M195" i="9"/>
  <c r="K195" i="9"/>
  <c r="N126" i="13"/>
  <c r="F126" i="13"/>
  <c r="K126" i="13" s="1"/>
  <c r="M126" i="13"/>
  <c r="L126" i="13"/>
  <c r="K258" i="9"/>
  <c r="M258" i="9"/>
  <c r="S258" i="9"/>
  <c r="G258" i="14"/>
  <c r="H258" i="14"/>
  <c r="F258" i="14"/>
  <c r="K258" i="14"/>
  <c r="E258" i="14"/>
  <c r="K146" i="14"/>
  <c r="G146" i="14"/>
  <c r="I209" i="14"/>
  <c r="S194" i="9"/>
  <c r="S135" i="9"/>
  <c r="M207" i="14"/>
  <c r="M138" i="14"/>
  <c r="M30" i="14"/>
  <c r="M273" i="14"/>
  <c r="S253" i="9"/>
  <c r="H130" i="13"/>
  <c r="G130" i="13"/>
  <c r="M266" i="14"/>
  <c r="D130" i="13"/>
  <c r="M25" i="14"/>
  <c r="M262" i="14"/>
  <c r="M147" i="14"/>
  <c r="M155" i="14"/>
  <c r="M260" i="14"/>
  <c r="M37" i="14"/>
  <c r="S23" i="9"/>
  <c r="M23" i="9"/>
  <c r="K23" i="9"/>
  <c r="F141" i="14"/>
  <c r="E141" i="14"/>
  <c r="K141" i="14"/>
  <c r="H141" i="14"/>
  <c r="G141" i="14"/>
  <c r="H202" i="14"/>
  <c r="G202" i="14"/>
  <c r="F202" i="14"/>
  <c r="E202" i="14"/>
  <c r="K202" i="14"/>
  <c r="F148" i="14"/>
  <c r="E148" i="14"/>
  <c r="K148" i="14"/>
  <c r="H148" i="14"/>
  <c r="G148" i="14"/>
  <c r="K161" i="13"/>
  <c r="K141" i="9"/>
  <c r="S141" i="9"/>
  <c r="M141" i="9"/>
  <c r="S202" i="9"/>
  <c r="M202" i="9"/>
  <c r="K202" i="9"/>
  <c r="M148" i="9"/>
  <c r="S148" i="9"/>
  <c r="K148" i="9"/>
  <c r="H208" i="14"/>
  <c r="G208" i="14"/>
  <c r="F208" i="14"/>
  <c r="E208" i="14"/>
  <c r="K208" i="14"/>
  <c r="K89" i="13"/>
  <c r="H197" i="14"/>
  <c r="G197" i="14"/>
  <c r="F197" i="14"/>
  <c r="E197" i="14"/>
  <c r="K197" i="14"/>
  <c r="M135" i="14"/>
  <c r="S208" i="9"/>
  <c r="M208" i="9"/>
  <c r="K208" i="9"/>
  <c r="G261" i="14"/>
  <c r="F261" i="14"/>
  <c r="E261" i="14"/>
  <c r="K261" i="14"/>
  <c r="H261" i="14"/>
  <c r="H196" i="14"/>
  <c r="G196" i="14"/>
  <c r="F196" i="14"/>
  <c r="E196" i="14"/>
  <c r="K196" i="14"/>
  <c r="M214" i="14"/>
  <c r="G267" i="14"/>
  <c r="F267" i="14"/>
  <c r="H267" i="14"/>
  <c r="E267" i="14"/>
  <c r="K267" i="14"/>
  <c r="M197" i="9"/>
  <c r="K197" i="9"/>
  <c r="S197" i="9"/>
  <c r="I130" i="13"/>
  <c r="E130" i="13"/>
  <c r="E9" i="13" s="1"/>
  <c r="S261" i="9"/>
  <c r="M261" i="9"/>
  <c r="K261" i="9"/>
  <c r="S196" i="9"/>
  <c r="K196" i="9"/>
  <c r="M196" i="9"/>
  <c r="K125" i="13"/>
  <c r="M267" i="9"/>
  <c r="S267" i="9"/>
  <c r="K267" i="9"/>
  <c r="F128" i="13"/>
  <c r="K128" i="13" s="1"/>
  <c r="N128" i="13"/>
  <c r="M128" i="13"/>
  <c r="L128" i="13"/>
  <c r="N35" i="15"/>
  <c r="Q35" i="15"/>
  <c r="M35" i="15"/>
  <c r="F127" i="13"/>
  <c r="K127" i="13" s="1"/>
  <c r="L127" i="13"/>
  <c r="N127" i="13"/>
  <c r="M127" i="13"/>
  <c r="K23" i="14"/>
  <c r="G23" i="14"/>
  <c r="F23" i="14"/>
  <c r="H23" i="14"/>
  <c r="E23" i="14"/>
  <c r="M254" i="14" l="1"/>
  <c r="M21" i="14"/>
  <c r="G150" i="14"/>
  <c r="G8" i="14" s="1"/>
  <c r="M31" i="14"/>
  <c r="M137" i="14"/>
  <c r="M77" i="14"/>
  <c r="K32" i="14"/>
  <c r="M20" i="14"/>
  <c r="M253" i="14"/>
  <c r="M29" i="14"/>
  <c r="F32" i="14"/>
  <c r="M142" i="14"/>
  <c r="M19" i="14"/>
  <c r="M143" i="14"/>
  <c r="M206" i="14"/>
  <c r="K32" i="9"/>
  <c r="K150" i="14"/>
  <c r="G268" i="14"/>
  <c r="G10" i="14" s="1"/>
  <c r="E32" i="14"/>
  <c r="M145" i="14"/>
  <c r="M257" i="14"/>
  <c r="M17" i="14"/>
  <c r="M203" i="14"/>
  <c r="G76" i="14"/>
  <c r="H32" i="14"/>
  <c r="F268" i="14"/>
  <c r="F10" i="14" s="1"/>
  <c r="O32" i="14"/>
  <c r="P32" i="14"/>
  <c r="R32" i="14"/>
  <c r="E76" i="14"/>
  <c r="F76" i="14"/>
  <c r="H76" i="14"/>
  <c r="K150" i="9"/>
  <c r="R268" i="9"/>
  <c r="Q268" i="9"/>
  <c r="P268" i="9"/>
  <c r="O268" i="9"/>
  <c r="R209" i="9"/>
  <c r="O209" i="9"/>
  <c r="P209" i="9"/>
  <c r="Q209" i="9"/>
  <c r="R150" i="9"/>
  <c r="Q150" i="9"/>
  <c r="O150" i="9"/>
  <c r="P150" i="9"/>
  <c r="P32" i="9"/>
  <c r="R32" i="9"/>
  <c r="O32" i="9"/>
  <c r="Q32" i="9"/>
  <c r="I8" i="9"/>
  <c r="L8" i="9" s="1"/>
  <c r="M150" i="9"/>
  <c r="F91" i="7"/>
  <c r="G91" i="7"/>
  <c r="P78" i="9"/>
  <c r="O78" i="9"/>
  <c r="Q78" i="9"/>
  <c r="R78" i="9"/>
  <c r="M227" i="14"/>
  <c r="M53" i="13"/>
  <c r="M168" i="14"/>
  <c r="M27" i="14"/>
  <c r="K268" i="14"/>
  <c r="M286" i="14"/>
  <c r="F53" i="13"/>
  <c r="K53" i="13" s="1"/>
  <c r="N53" i="13"/>
  <c r="M26" i="14"/>
  <c r="M265" i="14"/>
  <c r="H150" i="14"/>
  <c r="H8" i="14" s="1"/>
  <c r="M50" i="14"/>
  <c r="S76" i="9"/>
  <c r="M149" i="14"/>
  <c r="AI32" i="2"/>
  <c r="AI38" i="2" s="1"/>
  <c r="E272" i="7" s="1"/>
  <c r="AH32" i="2"/>
  <c r="AH38" i="2" s="1"/>
  <c r="E213" i="7" s="1"/>
  <c r="H268" i="14"/>
  <c r="H10" i="14" s="1"/>
  <c r="AG32" i="2"/>
  <c r="AG38" i="2" s="1"/>
  <c r="E154" i="7" s="1"/>
  <c r="M256" i="14"/>
  <c r="F150" i="14"/>
  <c r="F8" i="14" s="1"/>
  <c r="M32" i="9"/>
  <c r="E91" i="7"/>
  <c r="S286" i="14"/>
  <c r="S227" i="14"/>
  <c r="I10" i="14"/>
  <c r="Q268" i="14"/>
  <c r="P268" i="14"/>
  <c r="S168" i="14"/>
  <c r="I9" i="14"/>
  <c r="I8" i="14"/>
  <c r="Q150" i="14"/>
  <c r="S50" i="14"/>
  <c r="H6" i="14"/>
  <c r="F6" i="14"/>
  <c r="E6" i="14"/>
  <c r="M204" i="14"/>
  <c r="S195" i="9"/>
  <c r="M136" i="14"/>
  <c r="M201" i="14"/>
  <c r="M18" i="14"/>
  <c r="M194" i="14"/>
  <c r="G32" i="14"/>
  <c r="Q32" i="14" s="1"/>
  <c r="M144" i="14"/>
  <c r="B52" i="2"/>
  <c r="B36" i="2"/>
  <c r="F55" i="13"/>
  <c r="K55" i="13" s="1"/>
  <c r="N55" i="13"/>
  <c r="M55" i="13"/>
  <c r="L55" i="13"/>
  <c r="G78" i="14"/>
  <c r="F78" i="14"/>
  <c r="E78" i="14"/>
  <c r="K78" i="14"/>
  <c r="H78" i="14"/>
  <c r="S78" i="9"/>
  <c r="M78" i="9"/>
  <c r="K78" i="9"/>
  <c r="F81" i="7"/>
  <c r="G81" i="7"/>
  <c r="E81" i="7"/>
  <c r="D56" i="13"/>
  <c r="I79" i="9"/>
  <c r="I79" i="14"/>
  <c r="B17" i="2"/>
  <c r="I80" i="7"/>
  <c r="D80" i="9"/>
  <c r="D91" i="9" s="1"/>
  <c r="D7" i="9" s="1"/>
  <c r="D80" i="14"/>
  <c r="D91" i="14" s="1"/>
  <c r="D7" i="14" s="1"/>
  <c r="E57" i="13"/>
  <c r="E58" i="13" s="1"/>
  <c r="E7" i="13" s="1"/>
  <c r="M140" i="14"/>
  <c r="M268" i="9"/>
  <c r="I10" i="9"/>
  <c r="L10" i="9" s="1"/>
  <c r="M209" i="9"/>
  <c r="I9" i="9"/>
  <c r="L9" i="9" s="1"/>
  <c r="J213" i="7"/>
  <c r="AE38" i="2"/>
  <c r="E36" i="7" s="1"/>
  <c r="J36" i="7"/>
  <c r="K268" i="9"/>
  <c r="M205" i="14"/>
  <c r="M139" i="14"/>
  <c r="E150" i="14"/>
  <c r="E8" i="14" s="1"/>
  <c r="M264" i="14"/>
  <c r="G22" i="13"/>
  <c r="F166" i="13"/>
  <c r="I22" i="13"/>
  <c r="H22" i="13"/>
  <c r="J22" i="13"/>
  <c r="E22" i="13"/>
  <c r="E6" i="13" s="1"/>
  <c r="F22" i="13"/>
  <c r="M255" i="14"/>
  <c r="M259" i="14"/>
  <c r="E166" i="13"/>
  <c r="E10" i="13" s="1"/>
  <c r="I166" i="13"/>
  <c r="D166" i="13"/>
  <c r="G166" i="13"/>
  <c r="J166" i="13"/>
  <c r="E94" i="13"/>
  <c r="E8" i="13" s="1"/>
  <c r="D94" i="13"/>
  <c r="G94" i="13"/>
  <c r="I58" i="13"/>
  <c r="H58" i="13"/>
  <c r="E268" i="14"/>
  <c r="O268" i="14" s="1"/>
  <c r="H94" i="13"/>
  <c r="I94" i="13"/>
  <c r="J58" i="13"/>
  <c r="F94" i="13"/>
  <c r="M146" i="14"/>
  <c r="M258" i="14"/>
  <c r="M195" i="14"/>
  <c r="G209" i="14"/>
  <c r="G9" i="14" s="1"/>
  <c r="M208" i="14"/>
  <c r="F209" i="14"/>
  <c r="F9" i="14" s="1"/>
  <c r="M148" i="14"/>
  <c r="M23" i="14"/>
  <c r="M261" i="14"/>
  <c r="K209" i="14"/>
  <c r="M197" i="14"/>
  <c r="M141" i="14"/>
  <c r="M196" i="14"/>
  <c r="M202" i="14"/>
  <c r="H209" i="14"/>
  <c r="H9" i="14" s="1"/>
  <c r="M267" i="14"/>
  <c r="K209" i="9"/>
  <c r="M36" i="15"/>
  <c r="Q36" i="15"/>
  <c r="N36" i="15"/>
  <c r="E209" i="14"/>
  <c r="E9" i="14" s="1"/>
  <c r="F130" i="13"/>
  <c r="J272" i="7" l="1"/>
  <c r="J272" i="9" s="1"/>
  <c r="M76" i="14"/>
  <c r="S268" i="9"/>
  <c r="S32" i="9"/>
  <c r="S209" i="9"/>
  <c r="S150" i="9"/>
  <c r="L9" i="14"/>
  <c r="L8" i="14"/>
  <c r="R79" i="9"/>
  <c r="Q79" i="9"/>
  <c r="P79" i="9"/>
  <c r="O79" i="9"/>
  <c r="R150" i="14"/>
  <c r="P150" i="14"/>
  <c r="R268" i="14"/>
  <c r="S268" i="14" s="1"/>
  <c r="J154" i="7"/>
  <c r="E7" i="7"/>
  <c r="P209" i="14"/>
  <c r="O209" i="14"/>
  <c r="Q209" i="14"/>
  <c r="R209" i="14"/>
  <c r="O150" i="14"/>
  <c r="S32" i="14"/>
  <c r="G6" i="14"/>
  <c r="L6" i="14" s="1"/>
  <c r="I91" i="7"/>
  <c r="M32" i="14"/>
  <c r="AF53" i="2"/>
  <c r="E96" i="7" s="1"/>
  <c r="I96" i="7"/>
  <c r="I96" i="14" s="1"/>
  <c r="B53" i="2"/>
  <c r="B37" i="2"/>
  <c r="M78" i="14"/>
  <c r="M79" i="9"/>
  <c r="K79" i="9"/>
  <c r="S79" i="9"/>
  <c r="N56" i="13"/>
  <c r="F56" i="13"/>
  <c r="M56" i="13"/>
  <c r="L56" i="13"/>
  <c r="I80" i="14"/>
  <c r="D57" i="13"/>
  <c r="D58" i="13" s="1"/>
  <c r="I80" i="9"/>
  <c r="G82" i="7"/>
  <c r="E82" i="7"/>
  <c r="F82" i="7"/>
  <c r="D81" i="9"/>
  <c r="D81" i="14"/>
  <c r="B18" i="2"/>
  <c r="E79" i="14"/>
  <c r="K79" i="14"/>
  <c r="G79" i="14"/>
  <c r="H79" i="14"/>
  <c r="F79" i="14"/>
  <c r="I81" i="7"/>
  <c r="M268" i="14"/>
  <c r="E10" i="14"/>
  <c r="L10" i="14" s="1"/>
  <c r="J227" i="7"/>
  <c r="G9" i="7" s="1"/>
  <c r="H9" i="7" s="1"/>
  <c r="J213" i="9"/>
  <c r="J213" i="14"/>
  <c r="J134" i="13"/>
  <c r="J26" i="13"/>
  <c r="J36" i="9"/>
  <c r="J36" i="14"/>
  <c r="J50" i="7"/>
  <c r="M150" i="14"/>
  <c r="M209" i="14"/>
  <c r="B27" i="13"/>
  <c r="A27" i="13" s="1"/>
  <c r="B32" i="7"/>
  <c r="N37" i="15"/>
  <c r="M37" i="15"/>
  <c r="Q37" i="15"/>
  <c r="J286" i="7" l="1"/>
  <c r="G10" i="7" s="1"/>
  <c r="H10" i="7" s="1"/>
  <c r="J272" i="14"/>
  <c r="K272" i="14" s="1"/>
  <c r="K286" i="14" s="1"/>
  <c r="J170" i="13"/>
  <c r="G6" i="7"/>
  <c r="H6" i="7" s="1"/>
  <c r="J154" i="14"/>
  <c r="K154" i="14" s="1"/>
  <c r="I91" i="9"/>
  <c r="P80" i="9"/>
  <c r="O80" i="9"/>
  <c r="Q80" i="9"/>
  <c r="R80" i="9"/>
  <c r="S150" i="14"/>
  <c r="J168" i="7"/>
  <c r="G8" i="7" s="1"/>
  <c r="H8" i="7" s="1"/>
  <c r="J154" i="9"/>
  <c r="K154" i="9" s="1"/>
  <c r="K168" i="9" s="1"/>
  <c r="J98" i="13"/>
  <c r="S209" i="14"/>
  <c r="I109" i="7"/>
  <c r="F7" i="7" s="1"/>
  <c r="AF32" i="2" s="1"/>
  <c r="I96" i="9"/>
  <c r="I109" i="14"/>
  <c r="F96" i="14"/>
  <c r="K96" i="14"/>
  <c r="E96" i="14"/>
  <c r="H96" i="14"/>
  <c r="G96" i="14"/>
  <c r="F155" i="7"/>
  <c r="F214" i="7"/>
  <c r="F273" i="7"/>
  <c r="F37" i="7"/>
  <c r="F96" i="7"/>
  <c r="B38" i="2"/>
  <c r="I82" i="7"/>
  <c r="I81" i="9"/>
  <c r="I81" i="14"/>
  <c r="E83" i="7"/>
  <c r="G83" i="7"/>
  <c r="F83" i="7"/>
  <c r="F57" i="13"/>
  <c r="K57" i="13" s="1"/>
  <c r="M57" i="13"/>
  <c r="L57" i="13"/>
  <c r="N57" i="13"/>
  <c r="B19" i="2"/>
  <c r="G80" i="14"/>
  <c r="G91" i="14" s="1"/>
  <c r="K80" i="14"/>
  <c r="K91" i="14" s="1"/>
  <c r="F80" i="14"/>
  <c r="F91" i="14" s="1"/>
  <c r="E80" i="14"/>
  <c r="H80" i="14"/>
  <c r="H91" i="14" s="1"/>
  <c r="I91" i="14"/>
  <c r="D82" i="9"/>
  <c r="D82" i="14"/>
  <c r="K56" i="13"/>
  <c r="M80" i="9"/>
  <c r="S80" i="9"/>
  <c r="K80" i="9"/>
  <c r="K91" i="9" s="1"/>
  <c r="M79" i="14"/>
  <c r="K272" i="9"/>
  <c r="K286" i="9" s="1"/>
  <c r="J286" i="9"/>
  <c r="J10" i="9" s="1"/>
  <c r="K10" i="9" s="1"/>
  <c r="M10" i="9" s="1"/>
  <c r="J227" i="14"/>
  <c r="K213" i="14"/>
  <c r="K227" i="14" s="1"/>
  <c r="K213" i="9"/>
  <c r="K227" i="9" s="1"/>
  <c r="J227" i="9"/>
  <c r="J9" i="9" s="1"/>
  <c r="K9" i="9" s="1"/>
  <c r="M9" i="9" s="1"/>
  <c r="J50" i="9"/>
  <c r="J6" i="9" s="1"/>
  <c r="K6" i="9" s="1"/>
  <c r="K36" i="9"/>
  <c r="K50" i="9" s="1"/>
  <c r="J50" i="14"/>
  <c r="K36" i="14"/>
  <c r="N38" i="15"/>
  <c r="M38" i="15"/>
  <c r="Q38" i="15"/>
  <c r="B94" i="13"/>
  <c r="A94" i="13" s="1"/>
  <c r="B166" i="13"/>
  <c r="A166" i="13" s="1"/>
  <c r="B58" i="13"/>
  <c r="A58" i="13" s="1"/>
  <c r="B130" i="13"/>
  <c r="A130" i="13" s="1"/>
  <c r="B22" i="13"/>
  <c r="A22" i="13" s="1"/>
  <c r="B28" i="13"/>
  <c r="A28" i="13" s="1"/>
  <c r="J286" i="14" l="1"/>
  <c r="M6" i="9"/>
  <c r="J168" i="14"/>
  <c r="J8" i="14" s="1"/>
  <c r="K8" i="14" s="1"/>
  <c r="M8" i="14" s="1"/>
  <c r="P91" i="9"/>
  <c r="Q91" i="9"/>
  <c r="O91" i="9"/>
  <c r="R91" i="9"/>
  <c r="M91" i="9"/>
  <c r="I109" i="9"/>
  <c r="P96" i="9"/>
  <c r="O96" i="9"/>
  <c r="Q96" i="9"/>
  <c r="R96" i="9"/>
  <c r="R81" i="9"/>
  <c r="Q81" i="9"/>
  <c r="P81" i="9"/>
  <c r="O81" i="9"/>
  <c r="F109" i="14"/>
  <c r="G109" i="14"/>
  <c r="H109" i="14"/>
  <c r="J168" i="9"/>
  <c r="J8" i="9" s="1"/>
  <c r="K8" i="9" s="1"/>
  <c r="M8" i="9" s="1"/>
  <c r="J10" i="14"/>
  <c r="K10" i="14" s="1"/>
  <c r="M10" i="14" s="1"/>
  <c r="J9" i="14"/>
  <c r="K9" i="14" s="1"/>
  <c r="M9" i="14" s="1"/>
  <c r="K168" i="14"/>
  <c r="K50" i="14"/>
  <c r="J6" i="14"/>
  <c r="K6" i="14" s="1"/>
  <c r="M6" i="14" s="1"/>
  <c r="R109" i="14"/>
  <c r="Q109" i="14"/>
  <c r="P109" i="14"/>
  <c r="O109" i="14"/>
  <c r="R91" i="14"/>
  <c r="Q91" i="14"/>
  <c r="P91" i="14"/>
  <c r="I82" i="14"/>
  <c r="G82" i="14" s="1"/>
  <c r="S96" i="9"/>
  <c r="K96" i="9"/>
  <c r="M96" i="9"/>
  <c r="I7" i="14"/>
  <c r="E109" i="14"/>
  <c r="M96" i="14"/>
  <c r="F95" i="7"/>
  <c r="F36" i="7"/>
  <c r="F213" i="7"/>
  <c r="F154" i="7"/>
  <c r="F272" i="7"/>
  <c r="I82" i="9"/>
  <c r="F58" i="13"/>
  <c r="I83" i="7"/>
  <c r="B20" i="2"/>
  <c r="M80" i="14"/>
  <c r="D83" i="14"/>
  <c r="D83" i="9"/>
  <c r="E91" i="14"/>
  <c r="O91" i="14" s="1"/>
  <c r="K81" i="14"/>
  <c r="H81" i="14"/>
  <c r="G81" i="14"/>
  <c r="F81" i="14"/>
  <c r="E81" i="14"/>
  <c r="G84" i="7"/>
  <c r="E84" i="7"/>
  <c r="F84" i="7"/>
  <c r="K81" i="9"/>
  <c r="S81" i="9"/>
  <c r="M81" i="9"/>
  <c r="B29" i="13"/>
  <c r="A29" i="13" s="1"/>
  <c r="N39" i="15"/>
  <c r="M39" i="15"/>
  <c r="Q39" i="15"/>
  <c r="S91" i="9" l="1"/>
  <c r="S109" i="9"/>
  <c r="P109" i="9"/>
  <c r="O109" i="9"/>
  <c r="Q109" i="9"/>
  <c r="R109" i="9"/>
  <c r="P82" i="9"/>
  <c r="O82" i="9"/>
  <c r="Q82" i="9"/>
  <c r="R82" i="9"/>
  <c r="I7" i="9"/>
  <c r="L7" i="9" s="1"/>
  <c r="M109" i="9"/>
  <c r="H7" i="14"/>
  <c r="F7" i="14"/>
  <c r="G7" i="14"/>
  <c r="M109" i="14"/>
  <c r="F82" i="14"/>
  <c r="K82" i="14"/>
  <c r="E82" i="14"/>
  <c r="H82" i="14"/>
  <c r="S91" i="14"/>
  <c r="S109" i="14"/>
  <c r="I83" i="9"/>
  <c r="M82" i="9"/>
  <c r="K82" i="9"/>
  <c r="S82" i="9"/>
  <c r="I83" i="14"/>
  <c r="G83" i="14" s="1"/>
  <c r="B21" i="2"/>
  <c r="I84" i="7"/>
  <c r="E7" i="14"/>
  <c r="M91" i="14"/>
  <c r="D84" i="9"/>
  <c r="D84" i="14"/>
  <c r="M81" i="14"/>
  <c r="E85" i="7"/>
  <c r="G85" i="7"/>
  <c r="F85" i="7"/>
  <c r="Q40" i="15"/>
  <c r="M40" i="15"/>
  <c r="N40" i="15"/>
  <c r="B30" i="13"/>
  <c r="A30" i="13" s="1"/>
  <c r="L7" i="14" l="1"/>
  <c r="M83" i="9"/>
  <c r="R83" i="9"/>
  <c r="Q83" i="9"/>
  <c r="P83" i="9"/>
  <c r="O83" i="9"/>
  <c r="M82" i="14"/>
  <c r="K83" i="9"/>
  <c r="S83" i="9"/>
  <c r="K83" i="14"/>
  <c r="F83" i="14"/>
  <c r="E83" i="14"/>
  <c r="H83" i="14"/>
  <c r="I85" i="7"/>
  <c r="D85" i="9"/>
  <c r="D85" i="14"/>
  <c r="I84" i="9"/>
  <c r="I84" i="14"/>
  <c r="G86" i="7"/>
  <c r="E86" i="7"/>
  <c r="F86" i="7"/>
  <c r="B22" i="2"/>
  <c r="Q41" i="15"/>
  <c r="N41" i="15"/>
  <c r="M41" i="15"/>
  <c r="B31" i="13"/>
  <c r="A31" i="13" s="1"/>
  <c r="P84" i="9" l="1"/>
  <c r="O84" i="9"/>
  <c r="Q84" i="9"/>
  <c r="R84" i="9"/>
  <c r="I86" i="7"/>
  <c r="M83" i="14"/>
  <c r="K84" i="14"/>
  <c r="F84" i="14"/>
  <c r="G84" i="14"/>
  <c r="E84" i="14"/>
  <c r="H84" i="14"/>
  <c r="I85" i="9"/>
  <c r="I85" i="14"/>
  <c r="K84" i="9"/>
  <c r="S84" i="9"/>
  <c r="M84" i="9"/>
  <c r="E87" i="7"/>
  <c r="G87" i="7"/>
  <c r="F87" i="7"/>
  <c r="D86" i="9"/>
  <c r="D86" i="14"/>
  <c r="B23" i="2"/>
  <c r="Q42" i="15"/>
  <c r="M42" i="15"/>
  <c r="N42" i="15"/>
  <c r="B32" i="13"/>
  <c r="A32" i="13" s="1"/>
  <c r="R85" i="9" l="1"/>
  <c r="Q85" i="9"/>
  <c r="P85" i="9"/>
  <c r="O85" i="9"/>
  <c r="I86" i="9"/>
  <c r="I87" i="7"/>
  <c r="I86" i="14"/>
  <c r="K86" i="14" s="1"/>
  <c r="D87" i="14"/>
  <c r="D87" i="9"/>
  <c r="K85" i="14"/>
  <c r="H85" i="14"/>
  <c r="G85" i="14"/>
  <c r="F85" i="14"/>
  <c r="E85" i="14"/>
  <c r="G88" i="7"/>
  <c r="E88" i="7"/>
  <c r="F88" i="7"/>
  <c r="M85" i="9"/>
  <c r="S85" i="9"/>
  <c r="K85" i="9"/>
  <c r="B24" i="2"/>
  <c r="M84" i="14"/>
  <c r="N43" i="15"/>
  <c r="Q43" i="15"/>
  <c r="M43" i="15"/>
  <c r="B33" i="13"/>
  <c r="A33" i="13" s="1"/>
  <c r="P86" i="9" l="1"/>
  <c r="O86" i="9"/>
  <c r="Q86" i="9"/>
  <c r="R86" i="9"/>
  <c r="K86" i="9"/>
  <c r="M86" i="9"/>
  <c r="S86" i="9"/>
  <c r="I87" i="9"/>
  <c r="AF29" i="2"/>
  <c r="AF30" i="2"/>
  <c r="AF31" i="2"/>
  <c r="E86" i="14"/>
  <c r="I87" i="14"/>
  <c r="H87" i="14" s="1"/>
  <c r="H86" i="14"/>
  <c r="G86" i="14"/>
  <c r="F86" i="14"/>
  <c r="I88" i="7"/>
  <c r="D88" i="14"/>
  <c r="D88" i="9"/>
  <c r="F90" i="7"/>
  <c r="E90" i="7"/>
  <c r="G90" i="7"/>
  <c r="I7" i="7"/>
  <c r="G89" i="7"/>
  <c r="E89" i="7"/>
  <c r="F89" i="7"/>
  <c r="M85" i="14"/>
  <c r="B34" i="13"/>
  <c r="A34" i="13" s="1"/>
  <c r="S87" i="9" l="1"/>
  <c r="R87" i="9"/>
  <c r="Q87" i="9"/>
  <c r="P87" i="9"/>
  <c r="O87" i="9"/>
  <c r="M87" i="9"/>
  <c r="K87" i="9"/>
  <c r="I88" i="9"/>
  <c r="F87" i="14"/>
  <c r="G87" i="14"/>
  <c r="K87" i="14"/>
  <c r="E87" i="14"/>
  <c r="M86" i="14"/>
  <c r="I88" i="14"/>
  <c r="K88" i="14" s="1"/>
  <c r="D90" i="9"/>
  <c r="D90" i="14"/>
  <c r="I90" i="7"/>
  <c r="I89" i="7"/>
  <c r="D89" i="9"/>
  <c r="D89" i="14"/>
  <c r="AF38" i="2"/>
  <c r="E95" i="7" s="1"/>
  <c r="J95" i="7"/>
  <c r="B35" i="13"/>
  <c r="A35" i="13" s="1"/>
  <c r="B36" i="13"/>
  <c r="A36" i="13" s="1"/>
  <c r="P88" i="9" l="1"/>
  <c r="O88" i="9"/>
  <c r="Q88" i="9"/>
  <c r="R88" i="9"/>
  <c r="K88" i="9"/>
  <c r="S88" i="9"/>
  <c r="M88" i="9"/>
  <c r="M87" i="14"/>
  <c r="G88" i="14"/>
  <c r="H88" i="14"/>
  <c r="E88" i="14"/>
  <c r="F88" i="14"/>
  <c r="I89" i="9"/>
  <c r="I89" i="14"/>
  <c r="I90" i="14"/>
  <c r="I90" i="9"/>
  <c r="J62" i="13"/>
  <c r="J95" i="9"/>
  <c r="J109" i="7"/>
  <c r="G7" i="7" s="1"/>
  <c r="H7" i="7" s="1"/>
  <c r="J95" i="14"/>
  <c r="B50" i="7"/>
  <c r="B37" i="13" s="1"/>
  <c r="A37" i="13" s="1"/>
  <c r="J37" i="13"/>
  <c r="J6" i="13" s="1"/>
  <c r="I37" i="13"/>
  <c r="G37" i="13"/>
  <c r="H37" i="13"/>
  <c r="F37" i="13"/>
  <c r="D37" i="13"/>
  <c r="R89" i="9" l="1"/>
  <c r="Q89" i="9"/>
  <c r="P89" i="9"/>
  <c r="O89" i="9"/>
  <c r="P90" i="9"/>
  <c r="O90" i="9"/>
  <c r="Q90" i="9"/>
  <c r="R90" i="9"/>
  <c r="M88" i="14"/>
  <c r="S89" i="9"/>
  <c r="M89" i="9"/>
  <c r="K89" i="9"/>
  <c r="K95" i="14"/>
  <c r="J109" i="14"/>
  <c r="F89" i="14"/>
  <c r="H89" i="14"/>
  <c r="K89" i="14"/>
  <c r="G89" i="14"/>
  <c r="E89" i="14"/>
  <c r="J109" i="9"/>
  <c r="J7" i="9" s="1"/>
  <c r="K7" i="9" s="1"/>
  <c r="M7" i="9" s="1"/>
  <c r="K95" i="9"/>
  <c r="K109" i="9" s="1"/>
  <c r="S90" i="9"/>
  <c r="M90" i="9"/>
  <c r="K90" i="9"/>
  <c r="E90" i="14"/>
  <c r="G90" i="14"/>
  <c r="F90" i="14"/>
  <c r="H90" i="14"/>
  <c r="K90" i="14"/>
  <c r="J7" i="14" l="1"/>
  <c r="K7" i="14" s="1"/>
  <c r="M7" i="14" s="1"/>
  <c r="K109" i="14"/>
  <c r="M90" i="14"/>
  <c r="M89" i="14"/>
  <c r="B42" i="13"/>
  <c r="A42" i="13" s="1"/>
  <c r="B43" i="13"/>
  <c r="A43" i="13" s="1"/>
  <c r="B44" i="13" l="1"/>
  <c r="A44" i="13" s="1"/>
  <c r="B45" i="13" l="1"/>
  <c r="A45" i="13" s="1"/>
  <c r="D46" i="13" s="1"/>
  <c r="D6" i="13" s="1"/>
  <c r="I46" i="13" l="1"/>
  <c r="I6" i="13" s="1"/>
  <c r="H46" i="13"/>
  <c r="H6" i="13" s="1"/>
  <c r="F46" i="13"/>
  <c r="F6" i="13" s="1"/>
  <c r="G46" i="13"/>
  <c r="G6" i="13" s="1"/>
  <c r="B69" i="7" l="1"/>
  <c r="B46" i="13" s="1"/>
  <c r="A46" i="13" s="1"/>
  <c r="B91" i="7" l="1"/>
  <c r="B63" i="13" l="1"/>
  <c r="A63" i="13" s="1"/>
  <c r="B64" i="13" l="1"/>
  <c r="A64" i="13" s="1"/>
  <c r="B65" i="13" l="1"/>
  <c r="A65" i="13" s="1"/>
  <c r="B66" i="13" l="1"/>
  <c r="A66" i="13" s="1"/>
  <c r="B67" i="13" l="1"/>
  <c r="A67" i="13" s="1"/>
  <c r="B68" i="13" l="1"/>
  <c r="A68" i="13" s="1"/>
  <c r="B69" i="13" l="1"/>
  <c r="A69" i="13" s="1"/>
  <c r="B70" i="13"/>
  <c r="A70" i="13" s="1"/>
  <c r="B71" i="13" l="1"/>
  <c r="A71" i="13" s="1"/>
  <c r="B72" i="13" l="1"/>
  <c r="A72" i="13" s="1"/>
  <c r="D73" i="13" l="1"/>
  <c r="H73" i="13"/>
  <c r="F73" i="13"/>
  <c r="J73" i="13"/>
  <c r="J7" i="13" s="1"/>
  <c r="I73" i="13"/>
  <c r="G73" i="13"/>
  <c r="B109" i="7"/>
  <c r="B73" i="13" l="1"/>
  <c r="A73" i="13" s="1"/>
  <c r="B78" i="13"/>
  <c r="A78" i="13" s="1"/>
  <c r="B79" i="13" l="1"/>
  <c r="A79" i="13" s="1"/>
  <c r="B80" i="13" l="1"/>
  <c r="A80" i="13" s="1"/>
  <c r="B81" i="13" l="1"/>
  <c r="A81" i="13" s="1"/>
  <c r="H82" i="13" s="1"/>
  <c r="H7" i="13" s="1"/>
  <c r="F82" i="13" l="1"/>
  <c r="F7" i="13" s="1"/>
  <c r="D82" i="13"/>
  <c r="D7" i="13" s="1"/>
  <c r="I82" i="13"/>
  <c r="I7" i="13" s="1"/>
  <c r="G82" i="13"/>
  <c r="G7" i="13" s="1"/>
  <c r="B128" i="7" l="1"/>
  <c r="B82" i="13" l="1"/>
  <c r="A82" i="13" s="1"/>
  <c r="B150" i="7" l="1"/>
  <c r="B99" i="13" l="1"/>
  <c r="A99" i="13" s="1"/>
  <c r="B100" i="13" l="1"/>
  <c r="A100" i="13" s="1"/>
  <c r="B101" i="13" l="1"/>
  <c r="A101" i="13" s="1"/>
  <c r="B102" i="13" l="1"/>
  <c r="A102" i="13" s="1"/>
  <c r="B103" i="13" l="1"/>
  <c r="A103" i="13" s="1"/>
  <c r="B104" i="13" l="1"/>
  <c r="A104" i="13" s="1"/>
  <c r="B105" i="13" l="1"/>
  <c r="A105" i="13" s="1"/>
  <c r="B106" i="13" l="1"/>
  <c r="A106" i="13" s="1"/>
  <c r="B107" i="13" l="1"/>
  <c r="A107" i="13" s="1"/>
  <c r="B108" i="13" l="1"/>
  <c r="A108" i="13" s="1"/>
  <c r="G109" i="13" l="1"/>
  <c r="J109" i="13"/>
  <c r="J8" i="13" s="1"/>
  <c r="I109" i="13"/>
  <c r="F109" i="13"/>
  <c r="H109" i="13"/>
  <c r="D109" i="13"/>
  <c r="B168" i="7" l="1"/>
  <c r="B109" i="13" s="1"/>
  <c r="A109" i="13" s="1"/>
  <c r="B114" i="13"/>
  <c r="A114" i="13" s="1"/>
  <c r="B115" i="13" l="1"/>
  <c r="A115" i="13" s="1"/>
  <c r="B116" i="13"/>
  <c r="A116" i="13" s="1"/>
  <c r="B117" i="13" l="1"/>
  <c r="A117" i="13" s="1"/>
  <c r="D118" i="13" l="1"/>
  <c r="D8" i="13" s="1"/>
  <c r="G118" i="13"/>
  <c r="G8" i="13" s="1"/>
  <c r="F118" i="13"/>
  <c r="F8" i="13" s="1"/>
  <c r="H118" i="13"/>
  <c r="H8" i="13" s="1"/>
  <c r="I118" i="13"/>
  <c r="I8" i="13" s="1"/>
  <c r="B187" i="7" l="1"/>
  <c r="B118" i="13" l="1"/>
  <c r="A118" i="13" s="1"/>
  <c r="B209" i="7" l="1"/>
  <c r="B135" i="13" l="1"/>
  <c r="A135" i="13" s="1"/>
  <c r="B136" i="13" l="1"/>
  <c r="A136" i="13" s="1"/>
  <c r="B137" i="13" l="1"/>
  <c r="A137" i="13" s="1"/>
  <c r="B138" i="13" l="1"/>
  <c r="A138" i="13" s="1"/>
  <c r="B139" i="13" l="1"/>
  <c r="A139" i="13" s="1"/>
  <c r="B140" i="13" l="1"/>
  <c r="A140" i="13" s="1"/>
  <c r="B141" i="13" l="1"/>
  <c r="A141" i="13" s="1"/>
  <c r="B142" i="13" l="1"/>
  <c r="A142" i="13" s="1"/>
  <c r="B143" i="13" l="1"/>
  <c r="A143" i="13" s="1"/>
  <c r="B144" i="13" l="1"/>
  <c r="A144" i="13" s="1"/>
  <c r="J145" i="13" l="1"/>
  <c r="J9" i="13" s="1"/>
  <c r="H145" i="13"/>
  <c r="G145" i="13"/>
  <c r="I145" i="13"/>
  <c r="D145" i="13"/>
  <c r="F145" i="13"/>
  <c r="B227" i="7"/>
  <c r="B145" i="13" l="1"/>
  <c r="A145" i="13" s="1"/>
  <c r="B150" i="13" l="1"/>
  <c r="A150" i="13" s="1"/>
  <c r="B151" i="13" l="1"/>
  <c r="A151" i="13" s="1"/>
  <c r="B152" i="13" l="1"/>
  <c r="A152" i="13" s="1"/>
  <c r="B153" i="13" l="1"/>
  <c r="A153" i="13" s="1"/>
  <c r="F154" i="13" s="1"/>
  <c r="F9" i="13" s="1"/>
  <c r="I154" i="13" l="1"/>
  <c r="I9" i="13" s="1"/>
  <c r="G154" i="13"/>
  <c r="G9" i="13" s="1"/>
  <c r="H154" i="13"/>
  <c r="H9" i="13" s="1"/>
  <c r="D154" i="13"/>
  <c r="D9" i="13" s="1"/>
  <c r="B246" i="7" l="1"/>
  <c r="B154" i="13" l="1"/>
  <c r="A154" i="13" s="1"/>
  <c r="B268" i="7" l="1"/>
  <c r="B171" i="13" l="1"/>
  <c r="A171" i="13" s="1"/>
  <c r="B172" i="13" l="1"/>
  <c r="A172" i="13" s="1"/>
  <c r="B173" i="13" l="1"/>
  <c r="A173" i="13" s="1"/>
  <c r="B174" i="13" l="1"/>
  <c r="A174" i="13" s="1"/>
  <c r="B175" i="13" l="1"/>
  <c r="A175" i="13" s="1"/>
  <c r="B176" i="13" l="1"/>
  <c r="A176" i="13" s="1"/>
  <c r="B177" i="13" l="1"/>
  <c r="A177" i="13" s="1"/>
  <c r="B178" i="13" l="1"/>
  <c r="A178" i="13" s="1"/>
  <c r="B179" i="13" l="1"/>
  <c r="A179" i="13" s="1"/>
  <c r="B180" i="13" l="1"/>
  <c r="A180" i="13" s="1"/>
  <c r="H181" i="13" s="1"/>
  <c r="I181" i="13" l="1"/>
  <c r="F181" i="13"/>
  <c r="B286" i="7"/>
  <c r="J181" i="13"/>
  <c r="J10" i="13" s="1"/>
  <c r="G181" i="13"/>
  <c r="D181" i="13"/>
  <c r="B181" i="13" l="1"/>
  <c r="A181" i="13" s="1"/>
  <c r="B186" i="13" l="1"/>
  <c r="A186" i="13" s="1"/>
  <c r="B187" i="13" l="1"/>
  <c r="A187" i="13" s="1"/>
  <c r="B188" i="13" l="1"/>
  <c r="A188" i="13" s="1"/>
  <c r="B189" i="13" l="1"/>
  <c r="A189" i="13" s="1"/>
  <c r="F190" i="13" s="1"/>
  <c r="F10" i="13" s="1"/>
  <c r="I190" i="13" l="1"/>
  <c r="I10" i="13" s="1"/>
  <c r="H190" i="13"/>
  <c r="H10" i="13" s="1"/>
  <c r="G190" i="13"/>
  <c r="G10" i="13" s="1"/>
  <c r="D190" i="13"/>
  <c r="D10" i="13" s="1"/>
  <c r="B305" i="7" l="1"/>
  <c r="B190" i="13" s="1"/>
  <c r="A190" i="13" s="1"/>
</calcChain>
</file>

<file path=xl/sharedStrings.xml><?xml version="1.0" encoding="utf-8"?>
<sst xmlns="http://schemas.openxmlformats.org/spreadsheetml/2006/main" count="9145" uniqueCount="2661">
  <si>
    <t>OCC Group</t>
  </si>
  <si>
    <t>Class Code</t>
  </si>
  <si>
    <t>Class 6 Code</t>
  </si>
  <si>
    <t>Pay Grade</t>
  </si>
  <si>
    <t xml:space="preserve"> Minimum</t>
  </si>
  <si>
    <t>Q2</t>
  </si>
  <si>
    <t xml:space="preserve"> Range Midpoint  Q3</t>
  </si>
  <si>
    <t xml:space="preserve">  Q4</t>
  </si>
  <si>
    <t xml:space="preserve"> Maximum</t>
  </si>
  <si>
    <t xml:space="preserve"> Salary Lid</t>
  </si>
  <si>
    <t>Pay Differential Code</t>
  </si>
  <si>
    <t>ACCOUNTANT I</t>
  </si>
  <si>
    <t>H</t>
  </si>
  <si>
    <t>H8A1</t>
  </si>
  <si>
    <t>H8A1XX</t>
  </si>
  <si>
    <t>H12</t>
  </si>
  <si>
    <t>ACCOUNTANT II</t>
  </si>
  <si>
    <t>H8A2</t>
  </si>
  <si>
    <t>H8A2XX</t>
  </si>
  <si>
    <t>H14</t>
  </si>
  <si>
    <t>ACCOUNTANT III</t>
  </si>
  <si>
    <t>H8A3</t>
  </si>
  <si>
    <t>H8A3XX</t>
  </si>
  <si>
    <t>H19</t>
  </si>
  <si>
    <t>Other Costs Assumptions</t>
  </si>
  <si>
    <t>Unit Cost</t>
  </si>
  <si>
    <t>Unit</t>
  </si>
  <si>
    <t>Agency</t>
  </si>
  <si>
    <t>Notes</t>
  </si>
  <si>
    <t>ACCOUNTANT IV</t>
  </si>
  <si>
    <t>H8A4</t>
  </si>
  <si>
    <t>H8A4XX</t>
  </si>
  <si>
    <t>H21</t>
  </si>
  <si>
    <t>Legal Services</t>
  </si>
  <si>
    <t>Hour</t>
  </si>
  <si>
    <t>All</t>
  </si>
  <si>
    <t>ACCOUNTING TECHNICIAN I</t>
  </si>
  <si>
    <t>H8B1</t>
  </si>
  <si>
    <t>H8B1XX</t>
  </si>
  <si>
    <t>H04</t>
  </si>
  <si>
    <t>ACCOUNTING TECHNICIAN II</t>
  </si>
  <si>
    <t>H8B2</t>
  </si>
  <si>
    <t>H8B2XX</t>
  </si>
  <si>
    <t>H06</t>
  </si>
  <si>
    <t>ACCOUNTING TECHNICIAN III</t>
  </si>
  <si>
    <t>H8B3</t>
  </si>
  <si>
    <t>H8B3XX</t>
  </si>
  <si>
    <t>H09</t>
  </si>
  <si>
    <t>ACCOUNTING TECHNICIAN IV</t>
  </si>
  <si>
    <t>H8B4</t>
  </si>
  <si>
    <t>H8B4XX</t>
  </si>
  <si>
    <t>ACTUARY I</t>
  </si>
  <si>
    <t>I</t>
  </si>
  <si>
    <t>I1A1</t>
  </si>
  <si>
    <t>I1A1XX</t>
  </si>
  <si>
    <t>I14</t>
  </si>
  <si>
    <t>ACTUARY II</t>
  </si>
  <si>
    <t>I1A2</t>
  </si>
  <si>
    <t>I1A2XX</t>
  </si>
  <si>
    <t>I16</t>
  </si>
  <si>
    <t>ACTUARY III</t>
  </si>
  <si>
    <t>I1A3</t>
  </si>
  <si>
    <t>I1A3XX</t>
  </si>
  <si>
    <t>I18</t>
  </si>
  <si>
    <t>2WD Travel Mileage</t>
  </si>
  <si>
    <t>Mile</t>
  </si>
  <si>
    <t>ACTUARY IV</t>
  </si>
  <si>
    <t>I1A4</t>
  </si>
  <si>
    <t>I1A4XX</t>
  </si>
  <si>
    <t>I20</t>
  </si>
  <si>
    <t>4WD Travel Mileage</t>
  </si>
  <si>
    <t>ADMIN ASSISTANT I</t>
  </si>
  <si>
    <t>G</t>
  </si>
  <si>
    <t>G3A2</t>
  </si>
  <si>
    <t>G3A2TX</t>
  </si>
  <si>
    <t>G03</t>
  </si>
  <si>
    <t>GenTax Programming</t>
  </si>
  <si>
    <t>Revenue</t>
  </si>
  <si>
    <t>ADMIN ASSISTANT II</t>
  </si>
  <si>
    <t>G3A3</t>
  </si>
  <si>
    <t>G3A3XX</t>
  </si>
  <si>
    <t>G04</t>
  </si>
  <si>
    <t>Systems Support Office</t>
  </si>
  <si>
    <t>ADMIN ASSISTANT III</t>
  </si>
  <si>
    <t>G3A4</t>
  </si>
  <si>
    <t>G3A4XX</t>
  </si>
  <si>
    <t>G09</t>
  </si>
  <si>
    <t>Office of Research and Analysis</t>
  </si>
  <si>
    <t>ADMIN ASSISTANT INT</t>
  </si>
  <si>
    <t>G3A1</t>
  </si>
  <si>
    <t>G3A1IX</t>
  </si>
  <si>
    <t>G01</t>
  </si>
  <si>
    <t>User Acceptance Testing</t>
  </si>
  <si>
    <t>ADMIN LAW JUDGE I</t>
  </si>
  <si>
    <t>H5L1</t>
  </si>
  <si>
    <t>H5L1XX</t>
  </si>
  <si>
    <t>Form Change Cost</t>
  </si>
  <si>
    <t>ADMIN LAW JUDGE II</t>
  </si>
  <si>
    <t>H5L2</t>
  </si>
  <si>
    <t>H5L2XX</t>
  </si>
  <si>
    <t>H22</t>
  </si>
  <si>
    <t>ADMIN LAW JUDGE III</t>
  </si>
  <si>
    <t>H5L3</t>
  </si>
  <si>
    <t>H5L3XX</t>
  </si>
  <si>
    <t>H24</t>
  </si>
  <si>
    <t>ADMINISTRATOR I</t>
  </si>
  <si>
    <t>H1B1</t>
  </si>
  <si>
    <t>H1B1XX</t>
  </si>
  <si>
    <t>H08</t>
  </si>
  <si>
    <t>State</t>
  </si>
  <si>
    <t>ADMINISTRATOR II</t>
  </si>
  <si>
    <t>H1B2</t>
  </si>
  <si>
    <t>H1B2XX</t>
  </si>
  <si>
    <t>Judicial Officer</t>
  </si>
  <si>
    <t>ADMINISTRATOR III</t>
  </si>
  <si>
    <t>H1B3</t>
  </si>
  <si>
    <t>H1B3XX</t>
  </si>
  <si>
    <t>Trooper / Safety Officer</t>
  </si>
  <si>
    <t>ADMINISTRATOR IV</t>
  </si>
  <si>
    <t>H1B4</t>
  </si>
  <si>
    <t>H1B4XX</t>
  </si>
  <si>
    <t>H16</t>
  </si>
  <si>
    <t>Select Department</t>
  </si>
  <si>
    <t>ADMINISTRATOR V</t>
  </si>
  <si>
    <t>H1B5</t>
  </si>
  <si>
    <t>H1B5XX</t>
  </si>
  <si>
    <t>Agriculture</t>
  </si>
  <si>
    <t>AIR ENVIRON SYS TECH I</t>
  </si>
  <si>
    <t>I5A1</t>
  </si>
  <si>
    <t>I5A1XX</t>
  </si>
  <si>
    <t>I10</t>
  </si>
  <si>
    <t>Corrections</t>
  </si>
  <si>
    <t>AIR ENVIRON SYS TECH II</t>
  </si>
  <si>
    <t>I5A2</t>
  </si>
  <si>
    <t>I5A2XX</t>
  </si>
  <si>
    <t>I13</t>
  </si>
  <si>
    <t>Education</t>
  </si>
  <si>
    <t>AIR TRAFFIC CONTRL I</t>
  </si>
  <si>
    <t>H4N1</t>
  </si>
  <si>
    <t>H4N1XX</t>
  </si>
  <si>
    <t>H17</t>
  </si>
  <si>
    <t>General Assembly</t>
  </si>
  <si>
    <t>AIR TRAFFIC CONTRL II</t>
  </si>
  <si>
    <t>H4N2</t>
  </si>
  <si>
    <t>H4N2XX</t>
  </si>
  <si>
    <t>Governor's Office</t>
  </si>
  <si>
    <t>AIR TRAFFIC CONTRL III</t>
  </si>
  <si>
    <t>H4N3</t>
  </si>
  <si>
    <t>H4N3XX</t>
  </si>
  <si>
    <t>Health Care Policy &amp; Financing</t>
  </si>
  <si>
    <t>AIRCRAFT PILOT</t>
  </si>
  <si>
    <t>H4O1</t>
  </si>
  <si>
    <t>H4O1XX</t>
  </si>
  <si>
    <t>Higher Ed</t>
  </si>
  <si>
    <t>ANALYST I</t>
  </si>
  <si>
    <t>H1C1</t>
  </si>
  <si>
    <t>H1C1XX</t>
  </si>
  <si>
    <t>Human Services</t>
  </si>
  <si>
    <t>ANALYST II</t>
  </si>
  <si>
    <t>H1C2</t>
  </si>
  <si>
    <t>H1C2XX</t>
  </si>
  <si>
    <t>Information Technology</t>
  </si>
  <si>
    <t>ANALYST III</t>
  </si>
  <si>
    <t>H1C3</t>
  </si>
  <si>
    <t>H1C3XX</t>
  </si>
  <si>
    <t>Judicial</t>
  </si>
  <si>
    <t>ANALYST IV</t>
  </si>
  <si>
    <t>H1C4</t>
  </si>
  <si>
    <t>H1C4XX</t>
  </si>
  <si>
    <t>Labor &amp; Employment</t>
  </si>
  <si>
    <t>ANALYST V</t>
  </si>
  <si>
    <t>H1C5</t>
  </si>
  <si>
    <t>H1C5XX</t>
  </si>
  <si>
    <t>Law</t>
  </si>
  <si>
    <t>ANALYST VI</t>
  </si>
  <si>
    <t>H1C6</t>
  </si>
  <si>
    <t>H1C6XX</t>
  </si>
  <si>
    <t>Local Affairs</t>
  </si>
  <si>
    <t>ANALYST VII</t>
  </si>
  <si>
    <t>H1C7</t>
  </si>
  <si>
    <t>H1C7XX</t>
  </si>
  <si>
    <t>Military &amp; Vet Affairs</t>
  </si>
  <si>
    <t>ANG PATROL OFFICER I</t>
  </si>
  <si>
    <t>A</t>
  </si>
  <si>
    <t>A9A1</t>
  </si>
  <si>
    <t>A9A1XX</t>
  </si>
  <si>
    <t>A04</t>
  </si>
  <si>
    <t>Natural Resources</t>
  </si>
  <si>
    <t>ANG PATROL OFFICER II</t>
  </si>
  <si>
    <t>A9A2</t>
  </si>
  <si>
    <t>A9A2XX</t>
  </si>
  <si>
    <t>A05</t>
  </si>
  <si>
    <t>Personnel &amp; Administration</t>
  </si>
  <si>
    <t>ANG PATROL OFFICER III</t>
  </si>
  <si>
    <t>A9A3</t>
  </si>
  <si>
    <t>A9A3XX</t>
  </si>
  <si>
    <t>A08</t>
  </si>
  <si>
    <t>Public Health &amp; Environment</t>
  </si>
  <si>
    <t>ANIMAL CARE I</t>
  </si>
  <si>
    <t>C</t>
  </si>
  <si>
    <t>C9A1</t>
  </si>
  <si>
    <t>C9A1XX</t>
  </si>
  <si>
    <t>C02</t>
  </si>
  <si>
    <t>Public Safety</t>
  </si>
  <si>
    <t>ANIMAL CARE II</t>
  </si>
  <si>
    <t>C9A2</t>
  </si>
  <si>
    <t>C9A2XX</t>
  </si>
  <si>
    <t>C06</t>
  </si>
  <si>
    <t>Regulatory Agencies</t>
  </si>
  <si>
    <t>ANIMAL CARE III</t>
  </si>
  <si>
    <t>C9A3</t>
  </si>
  <si>
    <t>C9A3XX</t>
  </si>
  <si>
    <t>C09</t>
  </si>
  <si>
    <t>APPRAISER I</t>
  </si>
  <si>
    <t>H1F1</t>
  </si>
  <si>
    <t>H1F1XX</t>
  </si>
  <si>
    <t>APPRAISER II</t>
  </si>
  <si>
    <t>H1F2</t>
  </si>
  <si>
    <t>H1F2XX</t>
  </si>
  <si>
    <t>Transportation</t>
  </si>
  <si>
    <t>APPRAISER III</t>
  </si>
  <si>
    <t>H1F3</t>
  </si>
  <si>
    <t>H1F3XX</t>
  </si>
  <si>
    <t>Treasury</t>
  </si>
  <si>
    <t>ARCHITECT I</t>
  </si>
  <si>
    <t>I2A2</t>
  </si>
  <si>
    <t>I2A2XX</t>
  </si>
  <si>
    <t>Other (Please Specify)</t>
  </si>
  <si>
    <t>ARCHITECT II</t>
  </si>
  <si>
    <t>I2A3</t>
  </si>
  <si>
    <t>I2A3XX</t>
  </si>
  <si>
    <t>ARCHITECT III</t>
  </si>
  <si>
    <t>I2A4</t>
  </si>
  <si>
    <t>I2A4XX</t>
  </si>
  <si>
    <t>ARCHIVIST I</t>
  </si>
  <si>
    <t>H6H1</t>
  </si>
  <si>
    <t>H6H1XX</t>
  </si>
  <si>
    <t>H07</t>
  </si>
  <si>
    <t>Medicaid</t>
  </si>
  <si>
    <t>ARCHIVIST II</t>
  </si>
  <si>
    <t>H6H2</t>
  </si>
  <si>
    <t>H6H2XX</t>
  </si>
  <si>
    <t>ARTS PROFESSIONAL I</t>
  </si>
  <si>
    <t>H3U3</t>
  </si>
  <si>
    <t>H3U3XX</t>
  </si>
  <si>
    <t>ARTS PROFESSIONAL II</t>
  </si>
  <si>
    <t>H3U4</t>
  </si>
  <si>
    <t>H3U4XX</t>
  </si>
  <si>
    <t>H10</t>
  </si>
  <si>
    <t>ARTS PROFESSIONAL III</t>
  </si>
  <si>
    <t>H3U5</t>
  </si>
  <si>
    <t>H3U5XX</t>
  </si>
  <si>
    <t>ARTS PROFESSIONAL IV</t>
  </si>
  <si>
    <t>H3U6</t>
  </si>
  <si>
    <t>H3U6XX</t>
  </si>
  <si>
    <t>H15</t>
  </si>
  <si>
    <t>ARTS TECHNICIAN I</t>
  </si>
  <si>
    <t>H3U1</t>
  </si>
  <si>
    <t>H3U1IX</t>
  </si>
  <si>
    <t>H01</t>
  </si>
  <si>
    <t>ARTS TECHNICIAN II</t>
  </si>
  <si>
    <t>H3U2</t>
  </si>
  <si>
    <t>H3U2TX</t>
  </si>
  <si>
    <t>H03</t>
  </si>
  <si>
    <t>AUDIT INTERN</t>
  </si>
  <si>
    <t>H8D1</t>
  </si>
  <si>
    <t>H8D1IX</t>
  </si>
  <si>
    <t>AUDITOR I</t>
  </si>
  <si>
    <t>H8D2</t>
  </si>
  <si>
    <t>H8D2TX</t>
  </si>
  <si>
    <t>H11</t>
  </si>
  <si>
    <t>AUDITOR II</t>
  </si>
  <si>
    <t>H8D3</t>
  </si>
  <si>
    <t>H8D3XX</t>
  </si>
  <si>
    <t>AUDITOR III</t>
  </si>
  <si>
    <t>H8D4</t>
  </si>
  <si>
    <t>H8D4XX</t>
  </si>
  <si>
    <t>AUDITOR IV</t>
  </si>
  <si>
    <t>H8D5</t>
  </si>
  <si>
    <t>H8D5XX</t>
  </si>
  <si>
    <t>AUDITOR V</t>
  </si>
  <si>
    <t>H8D6</t>
  </si>
  <si>
    <t>H8D6XX</t>
  </si>
  <si>
    <t>BARBER/COSMETOLOGIST</t>
  </si>
  <si>
    <t>D</t>
  </si>
  <si>
    <t>D8A1</t>
  </si>
  <si>
    <t>D8A1XX</t>
  </si>
  <si>
    <t>D02</t>
  </si>
  <si>
    <t>BUDGET &amp; POLICY ANLST III</t>
  </si>
  <si>
    <t>H8E3</t>
  </si>
  <si>
    <t>H8E3XX</t>
  </si>
  <si>
    <t>BUDGET &amp; POLICY ANLST IV</t>
  </si>
  <si>
    <t>H8E4</t>
  </si>
  <si>
    <t>H8E4XX</t>
  </si>
  <si>
    <t>BUDGET &amp; POLICY ANLST V</t>
  </si>
  <si>
    <t>H8E5</t>
  </si>
  <si>
    <t>H8E5XX</t>
  </si>
  <si>
    <t>BUDGET ANALYST I</t>
  </si>
  <si>
    <t>H8E1</t>
  </si>
  <si>
    <t>H8E1XX</t>
  </si>
  <si>
    <t>H13</t>
  </si>
  <si>
    <t>BUDGET ANALYST II</t>
  </si>
  <si>
    <t>H8E2</t>
  </si>
  <si>
    <t>H8E2XX</t>
  </si>
  <si>
    <t>BUSINESS APPLICATION SUPPORT INTERN</t>
  </si>
  <si>
    <t>H9A1</t>
  </si>
  <si>
    <t>H9A1IX</t>
  </si>
  <si>
    <t>BUSINESS APPLICATION SUPPORT SPECIALIST I</t>
  </si>
  <si>
    <t>H9A2</t>
  </si>
  <si>
    <t>H9A2XX</t>
  </si>
  <si>
    <t>BUSINESS APPLICATION SUPPORT SPECIALIST II</t>
  </si>
  <si>
    <t>H9A3</t>
  </si>
  <si>
    <t>H9A3XX</t>
  </si>
  <si>
    <t>BUSINESS APPLICATION SUPPORT SPECIALIST III</t>
  </si>
  <si>
    <t>H9A4</t>
  </si>
  <si>
    <t>H9A4XX</t>
  </si>
  <si>
    <t>CHAPLAIN I</t>
  </si>
  <si>
    <t>H6I1</t>
  </si>
  <si>
    <t>H6I1XX</t>
  </si>
  <si>
    <t>CHAPLAIN II</t>
  </si>
  <si>
    <t>H6I2</t>
  </si>
  <si>
    <t>H6I2XX</t>
  </si>
  <si>
    <t>CHILD CARE AIDE</t>
  </si>
  <si>
    <t>H7C1</t>
  </si>
  <si>
    <t>H7C1XX</t>
  </si>
  <si>
    <t>CIVIL ENG PROJ MANAGER I</t>
  </si>
  <si>
    <t>I5C1</t>
  </si>
  <si>
    <t>I5C1**</t>
  </si>
  <si>
    <t>CIVIL ENG PROJ MANAGER II</t>
  </si>
  <si>
    <t>I5C2</t>
  </si>
  <si>
    <t>I5C2**</t>
  </si>
  <si>
    <t>CLIENT CARE AIDE I</t>
  </si>
  <si>
    <t>C6P1</t>
  </si>
  <si>
    <t>C6P1XX</t>
  </si>
  <si>
    <t>CLIENT CARE AIDE II</t>
  </si>
  <si>
    <t>C6P2</t>
  </si>
  <si>
    <t>C6P2XX</t>
  </si>
  <si>
    <t>C07</t>
  </si>
  <si>
    <t>CLINICAL BEHAV SPEC II</t>
  </si>
  <si>
    <t>C4J1</t>
  </si>
  <si>
    <t>C4J1XX</t>
  </si>
  <si>
    <t>C14</t>
  </si>
  <si>
    <t>CLINICAL BEHAV SPEC III</t>
  </si>
  <si>
    <t>C4J2</t>
  </si>
  <si>
    <t>C4J2XX</t>
  </si>
  <si>
    <t>C15</t>
  </si>
  <si>
    <t>CLINICAL TEAM LEADER</t>
  </si>
  <si>
    <t>C7A1</t>
  </si>
  <si>
    <t>C7A1XX</t>
  </si>
  <si>
    <t>C24</t>
  </si>
  <si>
    <t>CLINICAL THERAPIST I</t>
  </si>
  <si>
    <t>C5J1</t>
  </si>
  <si>
    <t>C5J1IX</t>
  </si>
  <si>
    <t>CLINICAL THERAPIST II</t>
  </si>
  <si>
    <t>C5J2</t>
  </si>
  <si>
    <t>C5J2TX</t>
  </si>
  <si>
    <t>CLINICAL THERAPIST III</t>
  </si>
  <si>
    <t>C5J3</t>
  </si>
  <si>
    <t>C5J3XX</t>
  </si>
  <si>
    <t>C11</t>
  </si>
  <si>
    <t>CLINICAL THERAPIST IV</t>
  </si>
  <si>
    <t>C5J4</t>
  </si>
  <si>
    <t>C5J4XX</t>
  </si>
  <si>
    <t>CLINICAL THERAPIST V</t>
  </si>
  <si>
    <t>C5J5</t>
  </si>
  <si>
    <t>C5J5XX</t>
  </si>
  <si>
    <t>C17</t>
  </si>
  <si>
    <t>COLLECTIONS REP I</t>
  </si>
  <si>
    <t>G4A1</t>
  </si>
  <si>
    <t>G4A1XX</t>
  </si>
  <si>
    <t>COLLECTIONS REP II</t>
  </si>
  <si>
    <t>G4A2</t>
  </si>
  <si>
    <t>G4A2XX</t>
  </si>
  <si>
    <t>G06</t>
  </si>
  <si>
    <t>COLLECTIONS REP III</t>
  </si>
  <si>
    <t>G4A3</t>
  </si>
  <si>
    <t>G4A3XX</t>
  </si>
  <si>
    <t>G13</t>
  </si>
  <si>
    <t>COMMUNITY &amp; ECON DEVT I</t>
  </si>
  <si>
    <t>H1N1</t>
  </si>
  <si>
    <t>H1N1XX</t>
  </si>
  <si>
    <t>COMMUNITY &amp; ECON DEVT II</t>
  </si>
  <si>
    <t>H1N2</t>
  </si>
  <si>
    <t>H1N2XX</t>
  </si>
  <si>
    <t>COMMUNITY &amp; ECON DEVT III</t>
  </si>
  <si>
    <t>H1N3</t>
  </si>
  <si>
    <t>H1N3XX</t>
  </si>
  <si>
    <t>COMMUNITY &amp; ECON DEVT IV</t>
  </si>
  <si>
    <t>H1N4</t>
  </si>
  <si>
    <t>H1N4XX</t>
  </si>
  <si>
    <t>COMMUNITY &amp; ECON DEVT V</t>
  </si>
  <si>
    <t>H1N5</t>
  </si>
  <si>
    <t>H1N5XX</t>
  </si>
  <si>
    <t>COMMUNITY &amp; ECON DEVT VI</t>
  </si>
  <si>
    <t>H1N6</t>
  </si>
  <si>
    <t>H1N6XX</t>
  </si>
  <si>
    <t>COMMUNITY PAROLE MGR</t>
  </si>
  <si>
    <t>A3C4</t>
  </si>
  <si>
    <t>A3C4XX</t>
  </si>
  <si>
    <t>A19</t>
  </si>
  <si>
    <t>COMMUNITY PAROLE OFF</t>
  </si>
  <si>
    <t>A3C1</t>
  </si>
  <si>
    <t>A3C1XX</t>
  </si>
  <si>
    <t>A13</t>
  </si>
  <si>
    <t>COMMUNITY PAROLE SUPV</t>
  </si>
  <si>
    <t>A3C3</t>
  </si>
  <si>
    <t>A3C3XX</t>
  </si>
  <si>
    <t>A16</t>
  </si>
  <si>
    <t>COMMUNITY PAROLE TEAM LDR</t>
  </si>
  <si>
    <t>A3C2</t>
  </si>
  <si>
    <t>A3C2XX</t>
  </si>
  <si>
    <t>A14</t>
  </si>
  <si>
    <t>COMMUNITY PROG SPEC I</t>
  </si>
  <si>
    <t>H1O1</t>
  </si>
  <si>
    <t>H1O1XX</t>
  </si>
  <si>
    <t>COMMUNITY PROG SPEC II</t>
  </si>
  <si>
    <t>H1O2</t>
  </si>
  <si>
    <t>H1O2XX</t>
  </si>
  <si>
    <t>COMMUNITY PROG SPEC III</t>
  </si>
  <si>
    <t>H1O3</t>
  </si>
  <si>
    <t>H1O3XX</t>
  </si>
  <si>
    <t>COMMUNITY PROG SPEC IV</t>
  </si>
  <si>
    <t>H1O4</t>
  </si>
  <si>
    <t>H1O4XX</t>
  </si>
  <si>
    <t>COMMUNITY PROG SPEC V</t>
  </si>
  <si>
    <t>H1O5</t>
  </si>
  <si>
    <t>H1O5XX</t>
  </si>
  <si>
    <t>COMMUNITY PROG SPEC VI</t>
  </si>
  <si>
    <t>H1O6</t>
  </si>
  <si>
    <t>H1O6XX</t>
  </si>
  <si>
    <t>COMMUNITY WORKER I</t>
  </si>
  <si>
    <t>C7B1</t>
  </si>
  <si>
    <t>C7B1XX</t>
  </si>
  <si>
    <t>COMMUNITY WORKER II</t>
  </si>
  <si>
    <t>C7B2</t>
  </si>
  <si>
    <t>C7B2XX</t>
  </si>
  <si>
    <t>C03</t>
  </si>
  <si>
    <t>COMP INSURANCE INTERN</t>
  </si>
  <si>
    <t>H6J1</t>
  </si>
  <si>
    <t>H6J1IX</t>
  </si>
  <si>
    <t>COMP INSURANCE SPEC I</t>
  </si>
  <si>
    <t>H6J2</t>
  </si>
  <si>
    <t>H6J2TX</t>
  </si>
  <si>
    <t>COMP INSURANCE SPEC II</t>
  </si>
  <si>
    <t>H6J3</t>
  </si>
  <si>
    <t>H6J3XX</t>
  </si>
  <si>
    <t>COMP INSURANCE SPEC III</t>
  </si>
  <si>
    <t>H6J4</t>
  </si>
  <si>
    <t>H6J4XX</t>
  </si>
  <si>
    <t>COMP INSURANCE SPEC IV</t>
  </si>
  <si>
    <t>H6J5</t>
  </si>
  <si>
    <t>H6J5XX</t>
  </si>
  <si>
    <t>COMP INSURANCE SPEC V</t>
  </si>
  <si>
    <t>H6J6</t>
  </si>
  <si>
    <t>H6J6XX</t>
  </si>
  <si>
    <t>COMP INSURANCE SPEC VI</t>
  </si>
  <si>
    <t>H6J7</t>
  </si>
  <si>
    <t>H6J7XX</t>
  </si>
  <si>
    <t>COMPL INVESTIGATOR I</t>
  </si>
  <si>
    <t>H6K2</t>
  </si>
  <si>
    <t>H6K2TX</t>
  </si>
  <si>
    <t>COMPL INVESTIGATOR II</t>
  </si>
  <si>
    <t>H6K3</t>
  </si>
  <si>
    <t>H6K3XX</t>
  </si>
  <si>
    <t>COMPL INVESTIGATOR III</t>
  </si>
  <si>
    <t>H6K4</t>
  </si>
  <si>
    <t>H6K4XX</t>
  </si>
  <si>
    <t>COMPL INVESTIGATOR INT</t>
  </si>
  <si>
    <t>H6K1</t>
  </si>
  <si>
    <t>H6K1IX</t>
  </si>
  <si>
    <t>COMPLIANCE SPECIALIST I</t>
  </si>
  <si>
    <t>H1G1</t>
  </si>
  <si>
    <t>H1G1XX</t>
  </si>
  <si>
    <t>COMPLIANCE SPECIALIST II</t>
  </si>
  <si>
    <t>H1G2</t>
  </si>
  <si>
    <t>H1G2XX</t>
  </si>
  <si>
    <t>COMPLIANCE SPECIALIST III</t>
  </si>
  <si>
    <t>H1G3</t>
  </si>
  <si>
    <t>H1G3XX</t>
  </si>
  <si>
    <t>COMPLIANCE SPECIALIST IV</t>
  </si>
  <si>
    <t>H1G4</t>
  </si>
  <si>
    <t>H1G4XX</t>
  </si>
  <si>
    <t>COMPLIANCE SPECIALIST V</t>
  </si>
  <si>
    <t>H1G5</t>
  </si>
  <si>
    <t>H1G5XX</t>
  </si>
  <si>
    <t>COMPLIANCE SPECIALIST VI</t>
  </si>
  <si>
    <t>H1G6</t>
  </si>
  <si>
    <t>H1G6XX</t>
  </si>
  <si>
    <t>COMPUTER OPER SUPV I</t>
  </si>
  <si>
    <t>G2A4</t>
  </si>
  <si>
    <t>G2A4XX</t>
  </si>
  <si>
    <t>COMPUTER OPER SUPV II</t>
  </si>
  <si>
    <t>G2A5</t>
  </si>
  <si>
    <t>G2A5XX</t>
  </si>
  <si>
    <t>G17</t>
  </si>
  <si>
    <t>COMPUTER OPERATIONS MGR</t>
  </si>
  <si>
    <t>H2B1</t>
  </si>
  <si>
    <t>H2B1XX</t>
  </si>
  <si>
    <t>COMPUTER OPERATOR I</t>
  </si>
  <si>
    <t>G2A2</t>
  </si>
  <si>
    <t>G2A2TX</t>
  </si>
  <si>
    <t>COMPUTER OPERATOR II</t>
  </si>
  <si>
    <t>G2A3</t>
  </si>
  <si>
    <t>G2A3XX</t>
  </si>
  <si>
    <t>G07</t>
  </si>
  <si>
    <t>COMPUTER OPERATOR INTERN</t>
  </si>
  <si>
    <t>G2A1</t>
  </si>
  <si>
    <t>G2A1IX</t>
  </si>
  <si>
    <t>G02</t>
  </si>
  <si>
    <t>COMPUTER PROD COORD I</t>
  </si>
  <si>
    <t>G2B2</t>
  </si>
  <si>
    <t>G2B2TX</t>
  </si>
  <si>
    <t>COMPUTER PROD COORD INT</t>
  </si>
  <si>
    <t>G2B1</t>
  </si>
  <si>
    <t>G2B1IX</t>
  </si>
  <si>
    <t>CONTRACT ADMINISTRATOR I</t>
  </si>
  <si>
    <t>H1H1</t>
  </si>
  <si>
    <t>H1H1XX</t>
  </si>
  <si>
    <t>CONTRACT ADMINISTRATOR II</t>
  </si>
  <si>
    <t>H1H2</t>
  </si>
  <si>
    <t>H1H2XX</t>
  </si>
  <si>
    <t>CONTRACT ADMINISTRATOR III</t>
  </si>
  <si>
    <t>H1H3</t>
  </si>
  <si>
    <t>H1H3XX</t>
  </si>
  <si>
    <t>CONTRACT ADMINISTRATOR IV</t>
  </si>
  <si>
    <t>H1H4</t>
  </si>
  <si>
    <t>H1H4XX</t>
  </si>
  <si>
    <t>CONTRACT ADMINISTRATOR V</t>
  </si>
  <si>
    <t>H1H5</t>
  </si>
  <si>
    <t>H1H5XX</t>
  </si>
  <si>
    <t>CONTRACT ADMINISTRATOR VI</t>
  </si>
  <si>
    <t>H1H6</t>
  </si>
  <si>
    <t>H1H6XX</t>
  </si>
  <si>
    <t>CONTROLLER I</t>
  </si>
  <si>
    <t>H8C1</t>
  </si>
  <si>
    <t>H8C1XX</t>
  </si>
  <si>
    <t>CONTROLLER II</t>
  </si>
  <si>
    <t>H8C2</t>
  </si>
  <si>
    <t>H8C2XX</t>
  </si>
  <si>
    <t>CONTROLLER III</t>
  </si>
  <si>
    <t>H8C3</t>
  </si>
  <si>
    <t>H8C3XX</t>
  </si>
  <si>
    <t>H25</t>
  </si>
  <si>
    <t>CORR SUP LIC TRDE SUP I</t>
  </si>
  <si>
    <t>A1K1</t>
  </si>
  <si>
    <t>A1K1XX</t>
  </si>
  <si>
    <t>A12</t>
  </si>
  <si>
    <t>CORR SUP LIC TRDE SUP II</t>
  </si>
  <si>
    <t>A1K2</t>
  </si>
  <si>
    <t>A1K2XX</t>
  </si>
  <si>
    <t>CORR SUP LIC TRDE SUP III</t>
  </si>
  <si>
    <t>A1K3</t>
  </si>
  <si>
    <t>A1K3XX</t>
  </si>
  <si>
    <t>CORR SUPP TRADES SUPV I</t>
  </si>
  <si>
    <t>A1L1</t>
  </si>
  <si>
    <t>A1L1XX</t>
  </si>
  <si>
    <t>A11</t>
  </si>
  <si>
    <t>CORR SUPP TRADES SUPV II</t>
  </si>
  <si>
    <t>A1L2</t>
  </si>
  <si>
    <t>A1L2XX</t>
  </si>
  <si>
    <t>CORR SUPP TRADES SUPV III</t>
  </si>
  <si>
    <t>A1L3</t>
  </si>
  <si>
    <t>A1L3XX</t>
  </si>
  <si>
    <t>A15</t>
  </si>
  <si>
    <t>CORR SUPP TRADES SUPV IV</t>
  </si>
  <si>
    <t>A1L4</t>
  </si>
  <si>
    <t>A1L4XX</t>
  </si>
  <si>
    <t>A17</t>
  </si>
  <si>
    <t>CORR/YTH SEC OFF IV</t>
  </si>
  <si>
    <t>A1D6</t>
  </si>
  <si>
    <t>A1D6XX</t>
  </si>
  <si>
    <t>CORR/YTH SEC OFF V</t>
  </si>
  <si>
    <t>A1D7</t>
  </si>
  <si>
    <t>A1D7XX</t>
  </si>
  <si>
    <t>CORR/YTH/CLIN SEC INTERN</t>
  </si>
  <si>
    <t>A1D1</t>
  </si>
  <si>
    <t>A1D1IX</t>
  </si>
  <si>
    <t>A02</t>
  </si>
  <si>
    <t>CORR/YTH/CLIN SEC OFF I</t>
  </si>
  <si>
    <t>A1D2</t>
  </si>
  <si>
    <t>A1D2TX</t>
  </si>
  <si>
    <t>A10</t>
  </si>
  <si>
    <t>CORR/YTH/CLIN SEC OFF II</t>
  </si>
  <si>
    <t>A1D3</t>
  </si>
  <si>
    <t>A1D3XX</t>
  </si>
  <si>
    <t>CORR/YTH/CLN SEC SPEC III</t>
  </si>
  <si>
    <t>A1D4</t>
  </si>
  <si>
    <t>A1D4XX</t>
  </si>
  <si>
    <t>CORR/YTH/CLN SEC SUPV III</t>
  </si>
  <si>
    <t>A1D5</t>
  </si>
  <si>
    <t>A1D5XX</t>
  </si>
  <si>
    <t>CORRECTIONS CASE MGR I</t>
  </si>
  <si>
    <t>A1A1</t>
  </si>
  <si>
    <t>A1A1XX</t>
  </si>
  <si>
    <t>CORRECTIONS CASE MGR II</t>
  </si>
  <si>
    <t>A1A2</t>
  </si>
  <si>
    <t>A1A2XX</t>
  </si>
  <si>
    <t>CORRECTIONS CASE MGR III</t>
  </si>
  <si>
    <t>A1A3</t>
  </si>
  <si>
    <t>A1A3XX</t>
  </si>
  <si>
    <t>CORRECTL INDUS SUPV I</t>
  </si>
  <si>
    <t>D9A1</t>
  </si>
  <si>
    <t>D9A1XX</t>
  </si>
  <si>
    <t>D09</t>
  </si>
  <si>
    <t>CORRECTL INDUS SUPV II</t>
  </si>
  <si>
    <t>D9A2</t>
  </si>
  <si>
    <t>D9A2XX</t>
  </si>
  <si>
    <t>D12</t>
  </si>
  <si>
    <t>CORRECTL INDUS SUPV III</t>
  </si>
  <si>
    <t>D9A3</t>
  </si>
  <si>
    <t>D9A3XX</t>
  </si>
  <si>
    <t>D18</t>
  </si>
  <si>
    <t>CORRL ACCOUNT SALES REP</t>
  </si>
  <si>
    <t>H6L1</t>
  </si>
  <si>
    <t>H6L1XX</t>
  </si>
  <si>
    <t>CRIMINAL INVESTIGATOR I</t>
  </si>
  <si>
    <t>A2A2</t>
  </si>
  <si>
    <t>A2A2TX</t>
  </si>
  <si>
    <t>CRIMINAL INVESTIGATOR II</t>
  </si>
  <si>
    <t>A2A3</t>
  </si>
  <si>
    <t>A2A3XX</t>
  </si>
  <si>
    <t>A18</t>
  </si>
  <si>
    <t>CRIMINAL INVESTIGATOR III</t>
  </si>
  <si>
    <t>A2A4</t>
  </si>
  <si>
    <t>A2A4XX</t>
  </si>
  <si>
    <t>A21</t>
  </si>
  <si>
    <t>CRIMINAL INVESTIGATOR INT</t>
  </si>
  <si>
    <t>A2A1</t>
  </si>
  <si>
    <t>A2A1IX</t>
  </si>
  <si>
    <t>CRIMINAL INVESTIGATOR IV</t>
  </si>
  <si>
    <t>A2A5</t>
  </si>
  <si>
    <t>A2A5XX</t>
  </si>
  <si>
    <t>A23</t>
  </si>
  <si>
    <t>CUSTODIAN I</t>
  </si>
  <si>
    <t>D8B1</t>
  </si>
  <si>
    <t>D8B1TX</t>
  </si>
  <si>
    <t>D04</t>
  </si>
  <si>
    <t>CUSTODIAN II</t>
  </si>
  <si>
    <t>D8B2</t>
  </si>
  <si>
    <t>D8B2XX</t>
  </si>
  <si>
    <t>D05</t>
  </si>
  <si>
    <t>CUSTODIAN III</t>
  </si>
  <si>
    <t>D8B3</t>
  </si>
  <si>
    <t>D8B3XX</t>
  </si>
  <si>
    <t>CUSTODIAN IV</t>
  </si>
  <si>
    <t>D8B4</t>
  </si>
  <si>
    <t>D8B4XX</t>
  </si>
  <si>
    <t>DATA ENTRY INTERN</t>
  </si>
  <si>
    <t>G2D1</t>
  </si>
  <si>
    <t>G2D1IX</t>
  </si>
  <si>
    <t>DATA ENTRY OPERATOR I</t>
  </si>
  <si>
    <t>G2D2</t>
  </si>
  <si>
    <t>G2D2TX</t>
  </si>
  <si>
    <t>G05</t>
  </si>
  <si>
    <t>DATA ENTRY OPERATOR II</t>
  </si>
  <si>
    <t>G2D3</t>
  </si>
  <si>
    <t>G2D3XX</t>
  </si>
  <si>
    <t>DATA MANAGEMENT I</t>
  </si>
  <si>
    <t>H1D1</t>
  </si>
  <si>
    <t>H1D1XX</t>
  </si>
  <si>
    <t>DATA MANAGEMENT II</t>
  </si>
  <si>
    <t>H1D2</t>
  </si>
  <si>
    <t>H1D2XX</t>
  </si>
  <si>
    <t>DATA MANAGEMENT III</t>
  </si>
  <si>
    <t>H1D3</t>
  </si>
  <si>
    <t>H1D3XX</t>
  </si>
  <si>
    <t>DATA MANAGEMENT IV</t>
  </si>
  <si>
    <t>H1D4</t>
  </si>
  <si>
    <t>H1D4XX</t>
  </si>
  <si>
    <t>DATA MANAGEMENT V</t>
  </si>
  <si>
    <t>H1D5</t>
  </si>
  <si>
    <t>H1D5XX</t>
  </si>
  <si>
    <t>DATA MANAGEMENT VI</t>
  </si>
  <si>
    <t>H1D6</t>
  </si>
  <si>
    <t>H1D6XX</t>
  </si>
  <si>
    <t>DATA SPECIALIST</t>
  </si>
  <si>
    <t>G2D4</t>
  </si>
  <si>
    <t>G2D4XX</t>
  </si>
  <si>
    <t>DATA SUPERVISOR</t>
  </si>
  <si>
    <t>G2D5</t>
  </si>
  <si>
    <t>G2D5XX</t>
  </si>
  <si>
    <t>G08</t>
  </si>
  <si>
    <t>DENTAL CARE I</t>
  </si>
  <si>
    <t>C6Q1</t>
  </si>
  <si>
    <t>C6Q1XX</t>
  </si>
  <si>
    <t>C04</t>
  </si>
  <si>
    <t>DENTAL CARE II</t>
  </si>
  <si>
    <t>C6Q2</t>
  </si>
  <si>
    <t>C6Q2XX</t>
  </si>
  <si>
    <t>DENTAL CARE III</t>
  </si>
  <si>
    <t>C6Q3</t>
  </si>
  <si>
    <t>C6Q3XX</t>
  </si>
  <si>
    <t>C08</t>
  </si>
  <si>
    <t>DENTAL CARE IV</t>
  </si>
  <si>
    <t>C6Q4</t>
  </si>
  <si>
    <t>C6Q4XX</t>
  </si>
  <si>
    <t>DENTAL CARE V</t>
  </si>
  <si>
    <t>C6Q5</t>
  </si>
  <si>
    <t>C6Q5XX</t>
  </si>
  <si>
    <t>C16</t>
  </si>
  <si>
    <t>DENTIST I</t>
  </si>
  <si>
    <t>C1H1</t>
  </si>
  <si>
    <t>C1H1XX</t>
  </si>
  <si>
    <t>C30</t>
  </si>
  <si>
    <t>DENTIST II</t>
  </si>
  <si>
    <t>C1H2</t>
  </si>
  <si>
    <t>C1H2XX</t>
  </si>
  <si>
    <t>C31</t>
  </si>
  <si>
    <t>DENTIST III</t>
  </si>
  <si>
    <t>C1H3</t>
  </si>
  <si>
    <t>C1H3XX</t>
  </si>
  <si>
    <t>C33</t>
  </si>
  <si>
    <t>DESIGNER/PLANNER</t>
  </si>
  <si>
    <t>I2A1</t>
  </si>
  <si>
    <t>I2A1XX</t>
  </si>
  <si>
    <t>DIAG PROCED TECHNOL I</t>
  </si>
  <si>
    <t>C8A1</t>
  </si>
  <si>
    <t>C8A1XX</t>
  </si>
  <si>
    <t>DIAG PROCED TECHNOL II</t>
  </si>
  <si>
    <t>C8A2</t>
  </si>
  <si>
    <t>C8A2XX</t>
  </si>
  <si>
    <t>C12</t>
  </si>
  <si>
    <t>DIAG PROCED TECHNOL III</t>
  </si>
  <si>
    <t>C8A3</t>
  </si>
  <si>
    <t>C8A3XX</t>
  </si>
  <si>
    <t>DIAG PROCED TECHNOL IV</t>
  </si>
  <si>
    <t>C8A4</t>
  </si>
  <si>
    <t>C8A4XX</t>
  </si>
  <si>
    <t>C19</t>
  </si>
  <si>
    <t>DIETITIAN I</t>
  </si>
  <si>
    <t>C8B1</t>
  </si>
  <si>
    <t>C8B1IX</t>
  </si>
  <si>
    <t>DIETITIAN II</t>
  </si>
  <si>
    <t>C8B2</t>
  </si>
  <si>
    <t>C8B2TX</t>
  </si>
  <si>
    <t>DIETITIAN III</t>
  </si>
  <si>
    <t>C8B3</t>
  </si>
  <si>
    <t>C8B3XX</t>
  </si>
  <si>
    <t>DINING SERVICES I</t>
  </si>
  <si>
    <t>D8C1</t>
  </si>
  <si>
    <t>D8C1XX</t>
  </si>
  <si>
    <t>DINING SERVICES II</t>
  </si>
  <si>
    <t>D8C2</t>
  </si>
  <si>
    <t>D8C2XX</t>
  </si>
  <si>
    <t>DINING SERVICES III</t>
  </si>
  <si>
    <t>D8C3</t>
  </si>
  <si>
    <t>D8C3XX</t>
  </si>
  <si>
    <t>D06</t>
  </si>
  <si>
    <t>DINING SERVICES IV</t>
  </si>
  <si>
    <t>D8C4</t>
  </si>
  <si>
    <t>D8C4XX</t>
  </si>
  <si>
    <t>D07</t>
  </si>
  <si>
    <t>DINING SERVICES V</t>
  </si>
  <si>
    <t>D8C5</t>
  </si>
  <si>
    <t>D8C5XX</t>
  </si>
  <si>
    <t>D10</t>
  </si>
  <si>
    <t>DRIVER'S LIC EXAM I</t>
  </si>
  <si>
    <t>G4B1</t>
  </si>
  <si>
    <t>G4B1XX</t>
  </si>
  <si>
    <t>DRIVER'S LIC EXAM II</t>
  </si>
  <si>
    <t>G4B2</t>
  </si>
  <si>
    <t>G4B2XX</t>
  </si>
  <si>
    <t>DRIVER'S LIC EXAM III</t>
  </si>
  <si>
    <t>G4B3</t>
  </si>
  <si>
    <t>G4B3XX</t>
  </si>
  <si>
    <t>DRIVER'S LIC EXAM IV</t>
  </si>
  <si>
    <t>G4B4</t>
  </si>
  <si>
    <t>G4B4XX</t>
  </si>
  <si>
    <t>G12</t>
  </si>
  <si>
    <t>DRIVER'S LIC EXAM V</t>
  </si>
  <si>
    <t>G4B5</t>
  </si>
  <si>
    <t>G4B5XX</t>
  </si>
  <si>
    <t>G15</t>
  </si>
  <si>
    <t>EARLY CHILDHOOD EDUC I</t>
  </si>
  <si>
    <t>H7C2</t>
  </si>
  <si>
    <t>H7C2XX</t>
  </si>
  <si>
    <t>EARLY CHILDHOOD EDUC II</t>
  </si>
  <si>
    <t>H7C3</t>
  </si>
  <si>
    <t>H7C3XX</t>
  </si>
  <si>
    <t>H02</t>
  </si>
  <si>
    <t>ECONOMIST I</t>
  </si>
  <si>
    <t>H1P1</t>
  </si>
  <si>
    <t>H1P1XX</t>
  </si>
  <si>
    <t>ECONOMIST II</t>
  </si>
  <si>
    <t>H1P2</t>
  </si>
  <si>
    <t>H1P2XX</t>
  </si>
  <si>
    <t>ECONOMIST III</t>
  </si>
  <si>
    <t>H1P3</t>
  </si>
  <si>
    <t>H1P3XX</t>
  </si>
  <si>
    <t>ECONOMIST IV</t>
  </si>
  <si>
    <t>H1P4</t>
  </si>
  <si>
    <t>H1P4XX</t>
  </si>
  <si>
    <t>ECONOMIST V</t>
  </si>
  <si>
    <t>H1P5</t>
  </si>
  <si>
    <t>H1P5XX</t>
  </si>
  <si>
    <t>ELECTIONS SPECIALIST I</t>
  </si>
  <si>
    <t>H1U1</t>
  </si>
  <si>
    <t>H1U1XX</t>
  </si>
  <si>
    <t>ELECTIONS SPECIALIST II</t>
  </si>
  <si>
    <t>H1U2</t>
  </si>
  <si>
    <t>H1U2XX</t>
  </si>
  <si>
    <t>ELECTIONS SPECIALIST III</t>
  </si>
  <si>
    <t>H1U3</t>
  </si>
  <si>
    <t>H1U3XX</t>
  </si>
  <si>
    <t>ELECTIONS SPECIALIST IV</t>
  </si>
  <si>
    <t>H1U4</t>
  </si>
  <si>
    <t>H1U4XX</t>
  </si>
  <si>
    <t>ELECTIONS SPECIALIST V</t>
  </si>
  <si>
    <t>H1U5</t>
  </si>
  <si>
    <t>H1U5XX</t>
  </si>
  <si>
    <t>ELECTIONS SPECIALIST VI</t>
  </si>
  <si>
    <t>H1U6</t>
  </si>
  <si>
    <t>H1U6XX</t>
  </si>
  <si>
    <t>ELECTRICAL TRADES I</t>
  </si>
  <si>
    <t>D6A1</t>
  </si>
  <si>
    <t>D6A1XX</t>
  </si>
  <si>
    <t>ELECTRICAL TRADES II</t>
  </si>
  <si>
    <t>D6A2</t>
  </si>
  <si>
    <t>D6A2XX</t>
  </si>
  <si>
    <t>D13</t>
  </si>
  <si>
    <t>ELECTRICAL TRADES III</t>
  </si>
  <si>
    <t>D6A3</t>
  </si>
  <si>
    <t>D6A3XX</t>
  </si>
  <si>
    <t>D16</t>
  </si>
  <si>
    <t>ELECTRONICS ENGINEER I</t>
  </si>
  <si>
    <t>I2B1</t>
  </si>
  <si>
    <t>I2B1XX</t>
  </si>
  <si>
    <t>ELECTRONICS ENGINEER II</t>
  </si>
  <si>
    <t>I2B2</t>
  </si>
  <si>
    <t>I2B2XX</t>
  </si>
  <si>
    <t>ELECTRONICS ENGINEER III</t>
  </si>
  <si>
    <t>I2B3</t>
  </si>
  <si>
    <t>I2B3XX</t>
  </si>
  <si>
    <t>I19</t>
  </si>
  <si>
    <t>ELECTRONICS ENGINEER IV</t>
  </si>
  <si>
    <t>I2B4</t>
  </si>
  <si>
    <t>I2B4XX</t>
  </si>
  <si>
    <t>I21</t>
  </si>
  <si>
    <t>ELECTRONICS SPEC I</t>
  </si>
  <si>
    <t>I5E2</t>
  </si>
  <si>
    <t>I5E2TX</t>
  </si>
  <si>
    <t>I04</t>
  </si>
  <si>
    <t>ELECTRONICS SPEC II</t>
  </si>
  <si>
    <t>I5E3</t>
  </si>
  <si>
    <t>I5E3XX</t>
  </si>
  <si>
    <t>I08</t>
  </si>
  <si>
    <t>ELECTRONICS SPEC III</t>
  </si>
  <si>
    <t>I5E4</t>
  </si>
  <si>
    <t>I5E4XX</t>
  </si>
  <si>
    <t>I11</t>
  </si>
  <si>
    <t>ELECTRONICS SPEC INTERN</t>
  </si>
  <si>
    <t>I5E1</t>
  </si>
  <si>
    <t>I5E1IX</t>
  </si>
  <si>
    <t>I01</t>
  </si>
  <si>
    <t>ELECTRONICS SPEC IV</t>
  </si>
  <si>
    <t>I5E5</t>
  </si>
  <si>
    <t>I5E5XX</t>
  </si>
  <si>
    <t>EMER PREP &amp; COMM SPEC I</t>
  </si>
  <si>
    <t>H6F1</t>
  </si>
  <si>
    <t>H6F1XX</t>
  </si>
  <si>
    <t>EMER PREP &amp; COMM SPEC II</t>
  </si>
  <si>
    <t>H6F2</t>
  </si>
  <si>
    <t>H6F2XX</t>
  </si>
  <si>
    <t>EMER PREP &amp; COMM SPEC III</t>
  </si>
  <si>
    <t>H6F3</t>
  </si>
  <si>
    <t>H6F3XX</t>
  </si>
  <si>
    <t>EMER PREP &amp; COMM SPEC IV</t>
  </si>
  <si>
    <t>H6F4</t>
  </si>
  <si>
    <t>H6F4XX</t>
  </si>
  <si>
    <t>EMER PREP &amp; COMM SPEC V</t>
  </si>
  <si>
    <t>H6F5</t>
  </si>
  <si>
    <t>H6F5XX</t>
  </si>
  <si>
    <t>EMER PREP &amp; COMM SPEC VI</t>
  </si>
  <si>
    <t>H6F6</t>
  </si>
  <si>
    <t>H6F6XX</t>
  </si>
  <si>
    <t>ENGINEER-IN-TRAINING I</t>
  </si>
  <si>
    <t>I2C1</t>
  </si>
  <si>
    <t>I2C1I*</t>
  </si>
  <si>
    <t>ENGINEER-IN-TRAINING II</t>
  </si>
  <si>
    <t>I2C2</t>
  </si>
  <si>
    <t>I2C2T*</t>
  </si>
  <si>
    <t>ENGINEER-IN-TRAINING III</t>
  </si>
  <si>
    <t>I2C3</t>
  </si>
  <si>
    <t>I2C3**</t>
  </si>
  <si>
    <t>ENGR/PHYS SCI ASST I</t>
  </si>
  <si>
    <t>D9B1</t>
  </si>
  <si>
    <t>D9B1IX</t>
  </si>
  <si>
    <t>ENGR/PHYS SCI ASST II</t>
  </si>
  <si>
    <t>D9B2</t>
  </si>
  <si>
    <t>D9B2TX</t>
  </si>
  <si>
    <t>ENGR/PHYS SCI ASST III</t>
  </si>
  <si>
    <t>D9B3</t>
  </si>
  <si>
    <t>D9B3XX</t>
  </si>
  <si>
    <t>D08</t>
  </si>
  <si>
    <t>ENGR/PHYS SCI TECH I</t>
  </si>
  <si>
    <t>I5D1</t>
  </si>
  <si>
    <t>I5D1**</t>
  </si>
  <si>
    <t>ENGR/PHYS SCI TECH II</t>
  </si>
  <si>
    <t>I5D2</t>
  </si>
  <si>
    <t>I5D2**</t>
  </si>
  <si>
    <t>I09</t>
  </si>
  <si>
    <t>ENGR/PHYS SCI TECH III</t>
  </si>
  <si>
    <t>I5D3</t>
  </si>
  <si>
    <t>I5D3**</t>
  </si>
  <si>
    <t>ENVIRON PROTECT INTERN</t>
  </si>
  <si>
    <t>I3A1</t>
  </si>
  <si>
    <t>I3A1I*</t>
  </si>
  <si>
    <t>I07</t>
  </si>
  <si>
    <t>ENVIRON PROTECT SPEC I</t>
  </si>
  <si>
    <t>I3A2</t>
  </si>
  <si>
    <t>I3A2T*</t>
  </si>
  <si>
    <t>ENVIRON PROTECT SPEC II</t>
  </si>
  <si>
    <t>I3A3</t>
  </si>
  <si>
    <t>I3A3**</t>
  </si>
  <si>
    <t>I12</t>
  </si>
  <si>
    <t>ENVIRON PROTECT SPEC III</t>
  </si>
  <si>
    <t>I3A4</t>
  </si>
  <si>
    <t>I3A4**</t>
  </si>
  <si>
    <t>I15</t>
  </si>
  <si>
    <t>ENVIRON PROTECT SPEC IV</t>
  </si>
  <si>
    <t>I3A5</t>
  </si>
  <si>
    <t>I3A5**</t>
  </si>
  <si>
    <t>ENVIRON PROTECT SPEC V</t>
  </si>
  <si>
    <t>I3A6</t>
  </si>
  <si>
    <t>I3A6**</t>
  </si>
  <si>
    <t>EQUIPMENT MECHANIC I</t>
  </si>
  <si>
    <t>D7A1</t>
  </si>
  <si>
    <t>D7A1XX</t>
  </si>
  <si>
    <t>EQUIPMENT MECHANIC II</t>
  </si>
  <si>
    <t>D7A2</t>
  </si>
  <si>
    <t>D7A2XX</t>
  </si>
  <si>
    <t>EQUIPMENT MECHANIC III</t>
  </si>
  <si>
    <t>D7A3</t>
  </si>
  <si>
    <t>D7A3XX</t>
  </si>
  <si>
    <t>EQUIPMENT MECHANIC IV</t>
  </si>
  <si>
    <t>D7A4</t>
  </si>
  <si>
    <t>D7A4XX</t>
  </si>
  <si>
    <t>EQUIPMENT OPERATOR I</t>
  </si>
  <si>
    <t>D7B1</t>
  </si>
  <si>
    <t>D7B1XX</t>
  </si>
  <si>
    <t>D03</t>
  </si>
  <si>
    <t>EQUIPMENT OPERATOR II</t>
  </si>
  <si>
    <t>D7B2</t>
  </si>
  <si>
    <t>D7B2XX</t>
  </si>
  <si>
    <t>EQUIPMENT OPERATOR III</t>
  </si>
  <si>
    <t>D7B3</t>
  </si>
  <si>
    <t>D7B3XX</t>
  </si>
  <si>
    <t>D11</t>
  </si>
  <si>
    <t>EQUIPMENT OPERATOR IV</t>
  </si>
  <si>
    <t>D7B4</t>
  </si>
  <si>
    <t>D7B4XX</t>
  </si>
  <si>
    <t>FIN/CREDIT EXAMINER I</t>
  </si>
  <si>
    <t>H8F2</t>
  </si>
  <si>
    <t>H8F2XX</t>
  </si>
  <si>
    <t>FIN/CREDIT EXAMINER II</t>
  </si>
  <si>
    <t>H8F3</t>
  </si>
  <si>
    <t>H8F3XX</t>
  </si>
  <si>
    <t>FIN/CREDIT EXAMINER III</t>
  </si>
  <si>
    <t>H8F4</t>
  </si>
  <si>
    <t>H8F4XX</t>
  </si>
  <si>
    <t>FIN/CREDIT EXAMINER INT</t>
  </si>
  <si>
    <t>H8F1</t>
  </si>
  <si>
    <t>H8F1IX</t>
  </si>
  <si>
    <t>FIN/CREDIT EXAMINER IV</t>
  </si>
  <si>
    <t>H8F5</t>
  </si>
  <si>
    <t>H8F5XX</t>
  </si>
  <si>
    <t>FIN/CREDIT EXAMINER V</t>
  </si>
  <si>
    <t>H8F6</t>
  </si>
  <si>
    <t>H8F6XX</t>
  </si>
  <si>
    <t>FINGERPRINT EXAMINER I</t>
  </si>
  <si>
    <t>H4P2</t>
  </si>
  <si>
    <t>H4P2TX</t>
  </si>
  <si>
    <t>FINGERPRINT EXAMINER II</t>
  </si>
  <si>
    <t>H4P3</t>
  </si>
  <si>
    <t>H4P3XX</t>
  </si>
  <si>
    <t>FINGERPRINT EXAMINER III</t>
  </si>
  <si>
    <t>H4P4</t>
  </si>
  <si>
    <t>H4P4XX</t>
  </si>
  <si>
    <t>FINGERPRINT EXAMINER INT</t>
  </si>
  <si>
    <t>H4P1</t>
  </si>
  <si>
    <t>H4P1IX</t>
  </si>
  <si>
    <t>FIREFIGHTER I</t>
  </si>
  <si>
    <t>A5A1</t>
  </si>
  <si>
    <t>A5A1XX</t>
  </si>
  <si>
    <t>A09</t>
  </si>
  <si>
    <t>FIREFIGHTER II</t>
  </si>
  <si>
    <t>A5A2</t>
  </si>
  <si>
    <t>A5A2XX</t>
  </si>
  <si>
    <t>FIREFIGHTER III</t>
  </si>
  <si>
    <t>A5A3</t>
  </si>
  <si>
    <t>A5A3XX</t>
  </si>
  <si>
    <t>FIREFIGHTER IV</t>
  </si>
  <si>
    <t>A5A4</t>
  </si>
  <si>
    <t>A5A4XX</t>
  </si>
  <si>
    <t>FIREFIGHTER V</t>
  </si>
  <si>
    <t>A5A5</t>
  </si>
  <si>
    <t>A5A5XX</t>
  </si>
  <si>
    <t>FIREFIGHTER VI</t>
  </si>
  <si>
    <t>A5A6</t>
  </si>
  <si>
    <t>A5A6XX</t>
  </si>
  <si>
    <t>A22</t>
  </si>
  <si>
    <t>FIREFIGHTER VII</t>
  </si>
  <si>
    <t>A5A7</t>
  </si>
  <si>
    <t>A5A7XX</t>
  </si>
  <si>
    <t>A25</t>
  </si>
  <si>
    <t>FOOD SERV MGR I</t>
  </si>
  <si>
    <t>H6M1</t>
  </si>
  <si>
    <t>H6M1XX</t>
  </si>
  <si>
    <t>FOOD SERV MGR II</t>
  </si>
  <si>
    <t>H6M2</t>
  </si>
  <si>
    <t>H6M2XX</t>
  </si>
  <si>
    <t>FOOD SERV MGR III</t>
  </si>
  <si>
    <t>H6M3</t>
  </si>
  <si>
    <t>H6M3XX</t>
  </si>
  <si>
    <t>FOOD SERV MGR IV</t>
  </si>
  <si>
    <t>H6M4</t>
  </si>
  <si>
    <t>H6M4XX</t>
  </si>
  <si>
    <t>GENERAL LABOR I</t>
  </si>
  <si>
    <t>D8D1</t>
  </si>
  <si>
    <t>D8D1XX</t>
  </si>
  <si>
    <t>GENERAL LABOR II</t>
  </si>
  <si>
    <t>D8D2</t>
  </si>
  <si>
    <t>D8D2XX</t>
  </si>
  <si>
    <t>GENERAL LABOR III</t>
  </si>
  <si>
    <t>D8D3</t>
  </si>
  <si>
    <t>D8D3XX</t>
  </si>
  <si>
    <t>GRANTS SPECIALIST I</t>
  </si>
  <si>
    <t>H1I1</t>
  </si>
  <si>
    <t>H1I1XX</t>
  </si>
  <si>
    <t>GRANTS SPECIALIST II</t>
  </si>
  <si>
    <t>H1I2</t>
  </si>
  <si>
    <t>H1I2XX</t>
  </si>
  <si>
    <t>GRANTS SPECIALIST III</t>
  </si>
  <si>
    <t>H1I3</t>
  </si>
  <si>
    <t>H1I3XX</t>
  </si>
  <si>
    <t>GRANTS SPECIALIST IV</t>
  </si>
  <si>
    <t>H1I4</t>
  </si>
  <si>
    <t>H1I4XX</t>
  </si>
  <si>
    <t>GRANTS SPECIALIST V</t>
  </si>
  <si>
    <t>H1I5</t>
  </si>
  <si>
    <t>H1I5XX</t>
  </si>
  <si>
    <t>GRANTS SPECIALIST VI</t>
  </si>
  <si>
    <t>H1I6</t>
  </si>
  <si>
    <t>H1I6XX</t>
  </si>
  <si>
    <t>GROUNDS &amp; NURSERY I</t>
  </si>
  <si>
    <t>D8E1</t>
  </si>
  <si>
    <t>D8E1XX</t>
  </si>
  <si>
    <t>GROUNDS &amp; NURSERY II</t>
  </si>
  <si>
    <t>D8E2</t>
  </si>
  <si>
    <t>D8E2XX</t>
  </si>
  <si>
    <t>GROUNDS &amp; NURSERY III</t>
  </si>
  <si>
    <t>D8E3</t>
  </si>
  <si>
    <t>D8E3XX</t>
  </si>
  <si>
    <t>HCS TRAINEE I</t>
  </si>
  <si>
    <t>C7D1</t>
  </si>
  <si>
    <t>C7D1IX</t>
  </si>
  <si>
    <t>HCS TRAINEE II</t>
  </si>
  <si>
    <t>C7D2</t>
  </si>
  <si>
    <t>C7D2IX</t>
  </si>
  <si>
    <t>HCS TRAINEE III</t>
  </si>
  <si>
    <t>C7D3</t>
  </si>
  <si>
    <t>C7D3IX</t>
  </si>
  <si>
    <t>C05</t>
  </si>
  <si>
    <t>HEALTH CARE TECH I</t>
  </si>
  <si>
    <t>C6R1</t>
  </si>
  <si>
    <t>C6R1XX</t>
  </si>
  <si>
    <t>HEALTH CARE TECH II</t>
  </si>
  <si>
    <t>C6R2</t>
  </si>
  <si>
    <t>C6R2XX</t>
  </si>
  <si>
    <t>HEALTH CARE TECH III</t>
  </si>
  <si>
    <t>C6R3</t>
  </si>
  <si>
    <t>C6R3XX</t>
  </si>
  <si>
    <t>HEALTH CARE TECH IV</t>
  </si>
  <si>
    <t>C6R4</t>
  </si>
  <si>
    <t>C6R4XX</t>
  </si>
  <si>
    <t>HEALTH PROFESSIONAL I</t>
  </si>
  <si>
    <t>C7C1</t>
  </si>
  <si>
    <t>C7C1IX</t>
  </si>
  <si>
    <t>HEALTH PROFESSIONAL II</t>
  </si>
  <si>
    <t>C7C2</t>
  </si>
  <si>
    <t>C7C2TX</t>
  </si>
  <si>
    <t>HEALTH PROFESSIONAL III</t>
  </si>
  <si>
    <t>C7C3</t>
  </si>
  <si>
    <t>C7C3XX</t>
  </si>
  <si>
    <t>HEALTH PROFESSIONAL IV</t>
  </si>
  <si>
    <t>C7C4</t>
  </si>
  <si>
    <t>C7C4XX</t>
  </si>
  <si>
    <t>HEALTH PROFESSIONAL V</t>
  </si>
  <si>
    <t>C7C5</t>
  </si>
  <si>
    <t>C7C5XX</t>
  </si>
  <si>
    <t>C18</t>
  </si>
  <si>
    <t>HEALTH PROFESSIONAL VI</t>
  </si>
  <si>
    <t>C7C6</t>
  </si>
  <si>
    <t>C7C6XX</t>
  </si>
  <si>
    <t>C22</t>
  </si>
  <si>
    <t>HEALTH PROFESSIONAL VII</t>
  </si>
  <si>
    <t>C7C7</t>
  </si>
  <si>
    <t>C7C7XX</t>
  </si>
  <si>
    <t>HEARINGS OFFICER I</t>
  </si>
  <si>
    <t>H5F1</t>
  </si>
  <si>
    <t>H5F1IX</t>
  </si>
  <si>
    <t>HEARINGS OFFICER II</t>
  </si>
  <si>
    <t>H5F2</t>
  </si>
  <si>
    <t>H5F2TX</t>
  </si>
  <si>
    <t>HEARINGS OFFICER III</t>
  </si>
  <si>
    <t>H5F3</t>
  </si>
  <si>
    <t>H5F3XX</t>
  </si>
  <si>
    <t>HEARINGS REPORTER</t>
  </si>
  <si>
    <t>G3B2</t>
  </si>
  <si>
    <t>G3B2XX</t>
  </si>
  <si>
    <t>HUMAN RESOURCES SPEC I</t>
  </si>
  <si>
    <t>H4G1</t>
  </si>
  <si>
    <t>H4G1XX</t>
  </si>
  <si>
    <t>HUMAN RESOURCES SPEC II</t>
  </si>
  <si>
    <t>H4G2</t>
  </si>
  <si>
    <t>H4G2XX</t>
  </si>
  <si>
    <t>HUMAN RESOURCES SPEC III</t>
  </si>
  <si>
    <t>H4G3</t>
  </si>
  <si>
    <t>H4G3XX</t>
  </si>
  <si>
    <t>HUMAN RESOURCES SPEC IV</t>
  </si>
  <si>
    <t>H4G4</t>
  </si>
  <si>
    <t>H4G4XX</t>
  </si>
  <si>
    <t>HUMAN RESOURCES SPEC V</t>
  </si>
  <si>
    <t>H4G5</t>
  </si>
  <si>
    <t>H4G5XX</t>
  </si>
  <si>
    <t>HUMAN RESOURCES SPEC VI</t>
  </si>
  <si>
    <t>H4G6</t>
  </si>
  <si>
    <t>H4G6XX</t>
  </si>
  <si>
    <t>HUMAN RESOURCES SPEC VII</t>
  </si>
  <si>
    <t>H4G7</t>
  </si>
  <si>
    <t>H4G7XX</t>
  </si>
  <si>
    <t>INSPECTOR I</t>
  </si>
  <si>
    <t>D9C1</t>
  </si>
  <si>
    <t>D9C1XX</t>
  </si>
  <si>
    <t>INSPECTOR II</t>
  </si>
  <si>
    <t>D9C2</t>
  </si>
  <si>
    <t>D9C2XX</t>
  </si>
  <si>
    <t>INSPECTOR III</t>
  </si>
  <si>
    <t>D9C3</t>
  </si>
  <si>
    <t>D9C3XX</t>
  </si>
  <si>
    <t>D15</t>
  </si>
  <si>
    <t>INVESTMENT OFFICER I</t>
  </si>
  <si>
    <t>H8H1</t>
  </si>
  <si>
    <t>H8H1XX</t>
  </si>
  <si>
    <t>INVESTMENT OFFICER II</t>
  </si>
  <si>
    <t>H8H2</t>
  </si>
  <si>
    <t>H8H2XX</t>
  </si>
  <si>
    <t>INVESTMENT OFFICER III</t>
  </si>
  <si>
    <t>H8H3</t>
  </si>
  <si>
    <t>H8H3XX</t>
  </si>
  <si>
    <t>IT MANAGER</t>
  </si>
  <si>
    <t>T</t>
  </si>
  <si>
    <t>T1A4</t>
  </si>
  <si>
    <t>T1A4XX</t>
  </si>
  <si>
    <t>T04</t>
  </si>
  <si>
    <t>IT PROFESSIONAL</t>
  </si>
  <si>
    <t>T1A2</t>
  </si>
  <si>
    <t>T1A2XX</t>
  </si>
  <si>
    <t>T02</t>
  </si>
  <si>
    <t>IT SUPERVISOR</t>
  </si>
  <si>
    <t>T1A3</t>
  </si>
  <si>
    <t>T1A3XX</t>
  </si>
  <si>
    <t>T03</t>
  </si>
  <si>
    <t>IT TECHNICIAN</t>
  </si>
  <si>
    <t>T1A1</t>
  </si>
  <si>
    <t>T1A1XX</t>
  </si>
  <si>
    <t>T01</t>
  </si>
  <si>
    <t>LABOR/EMPLOYMENT SPEC I</t>
  </si>
  <si>
    <t>H6N2</t>
  </si>
  <si>
    <t>H6N2TX</t>
  </si>
  <si>
    <t>LABOR/EMPLOYMENT SPEC II</t>
  </si>
  <si>
    <t>H6N3</t>
  </si>
  <si>
    <t>H6N3XX</t>
  </si>
  <si>
    <t>LABOR/EMPLOYMENT SPEC III</t>
  </si>
  <si>
    <t>H6N4</t>
  </si>
  <si>
    <t>H6N4XX</t>
  </si>
  <si>
    <t>LABOR/EMPLOYMENT SPEC INT</t>
  </si>
  <si>
    <t>H6N1</t>
  </si>
  <si>
    <t>H6N1IX</t>
  </si>
  <si>
    <t>LABOR/EMPLOYMENT SPEC IV</t>
  </si>
  <si>
    <t>H6N5</t>
  </si>
  <si>
    <t>H6N5XX</t>
  </si>
  <si>
    <t>LABOR/EMPLOYMENT SPEC V</t>
  </si>
  <si>
    <t>H6N6</t>
  </si>
  <si>
    <t>H6N6XX</t>
  </si>
  <si>
    <t>LABORATORY COORD I</t>
  </si>
  <si>
    <t>I9A1</t>
  </si>
  <si>
    <t>I9A1XX</t>
  </si>
  <si>
    <t>LABORATORY COORD II</t>
  </si>
  <si>
    <t>I9A2</t>
  </si>
  <si>
    <t>I9A2XX</t>
  </si>
  <si>
    <t>LABORATORY COORD III</t>
  </si>
  <si>
    <t>I9A3</t>
  </si>
  <si>
    <t>I9A3XX</t>
  </si>
  <si>
    <t>LABORATORY SUPPORT I</t>
  </si>
  <si>
    <t>C8C1</t>
  </si>
  <si>
    <t>C8C1XX</t>
  </si>
  <si>
    <t>LABORATORY SUPPORT II</t>
  </si>
  <si>
    <t>C8C2</t>
  </si>
  <si>
    <t>C8C2XX</t>
  </si>
  <si>
    <t>LABORATORY SUPPORT III</t>
  </si>
  <si>
    <t>C8C3</t>
  </si>
  <si>
    <t>C8C3XX</t>
  </si>
  <si>
    <t>LABORATORY TECHNOLOGY I</t>
  </si>
  <si>
    <t>C8D1</t>
  </si>
  <si>
    <t>C8D1XX</t>
  </si>
  <si>
    <t>LABORATORY TECHNOLOGY II</t>
  </si>
  <si>
    <t>C8D2</t>
  </si>
  <si>
    <t>C8D2XX</t>
  </si>
  <si>
    <t>C10</t>
  </si>
  <si>
    <t>LABORATORY TECHNOLOGY III</t>
  </si>
  <si>
    <t>C8D3</t>
  </si>
  <si>
    <t>C8D3XX</t>
  </si>
  <si>
    <t>LABORATORY TECHNOLOGY IV</t>
  </si>
  <si>
    <t>C8D4</t>
  </si>
  <si>
    <t>C8D4XX</t>
  </si>
  <si>
    <t>LAND SURVEY INTERN I</t>
  </si>
  <si>
    <t>I9B1</t>
  </si>
  <si>
    <t>I9B1IX</t>
  </si>
  <si>
    <t>LAND SURVEY INTERN II</t>
  </si>
  <si>
    <t>I9B2</t>
  </si>
  <si>
    <t>I9B2TX</t>
  </si>
  <si>
    <t>I05</t>
  </si>
  <si>
    <t>LANDSCAPE ARCHITECT I</t>
  </si>
  <si>
    <t>I2D3</t>
  </si>
  <si>
    <t>I2D3XX</t>
  </si>
  <si>
    <t>LANDSCAPE ARCHITECT II</t>
  </si>
  <si>
    <t>I2D4</t>
  </si>
  <si>
    <t>I2D4XX</t>
  </si>
  <si>
    <t>LANDSCAPE INTERN</t>
  </si>
  <si>
    <t>I2D1</t>
  </si>
  <si>
    <t>I2D1IX</t>
  </si>
  <si>
    <t>LANDSCAPE SPECIALIST</t>
  </si>
  <si>
    <t>I2D2</t>
  </si>
  <si>
    <t>I2D2TX</t>
  </si>
  <si>
    <t>LEGAL ASSISTANT I</t>
  </si>
  <si>
    <t>H5E1</t>
  </si>
  <si>
    <t>H5E1XX</t>
  </si>
  <si>
    <t>LEGAL ASSISTANT II</t>
  </si>
  <si>
    <t>H5E2</t>
  </si>
  <si>
    <t>H5E2XX</t>
  </si>
  <si>
    <t>LEGISLATIVE AUDITOR</t>
  </si>
  <si>
    <t>LEGA</t>
  </si>
  <si>
    <t>LEGAUD</t>
  </si>
  <si>
    <t>N/A</t>
  </si>
  <si>
    <t>LIAISON I</t>
  </si>
  <si>
    <t>H1Q1</t>
  </si>
  <si>
    <t>H1Q1XX</t>
  </si>
  <si>
    <t>LIAISON II</t>
  </si>
  <si>
    <t>H1Q2</t>
  </si>
  <si>
    <t>H1Q2XX</t>
  </si>
  <si>
    <t>LIAISON III</t>
  </si>
  <si>
    <t>H1Q3</t>
  </si>
  <si>
    <t>H1Q3XX</t>
  </si>
  <si>
    <t>LIAISON IV</t>
  </si>
  <si>
    <t>H1Q4</t>
  </si>
  <si>
    <t>H1Q4XX</t>
  </si>
  <si>
    <t>LIAISON V</t>
  </si>
  <si>
    <t>H1Q5</t>
  </si>
  <si>
    <t>H1Q5XX</t>
  </si>
  <si>
    <t>LIAISON VI</t>
  </si>
  <si>
    <t>H1Q6</t>
  </si>
  <si>
    <t>H1Q6XX</t>
  </si>
  <si>
    <t>LIBRARIAN I</t>
  </si>
  <si>
    <t>H3G1</t>
  </si>
  <si>
    <t>H3G1XX</t>
  </si>
  <si>
    <t>LIBRARIAN II</t>
  </si>
  <si>
    <t>H3G2</t>
  </si>
  <si>
    <t>H3G2XX</t>
  </si>
  <si>
    <t>LIBRARIAN III</t>
  </si>
  <si>
    <t>H3G3</t>
  </si>
  <si>
    <t>H3G3XX</t>
  </si>
  <si>
    <t>LIBRARY TECHNICIAN I</t>
  </si>
  <si>
    <t>G3C1</t>
  </si>
  <si>
    <t>G3C1XX</t>
  </si>
  <si>
    <t>LIBRARY TECHNICIAN II</t>
  </si>
  <si>
    <t>G3C2</t>
  </si>
  <si>
    <t>G3C2XX</t>
  </si>
  <si>
    <t>LIBRARY TECHNICIAN III</t>
  </si>
  <si>
    <t>G3C3</t>
  </si>
  <si>
    <t>G3C3XX</t>
  </si>
  <si>
    <t>LIF/SOC SCI RSRCH/SCI I</t>
  </si>
  <si>
    <t>H6E1</t>
  </si>
  <si>
    <t>H6E1XX</t>
  </si>
  <si>
    <t>LIF/SOC SCI RSRCH/SCI II</t>
  </si>
  <si>
    <t>H6E2</t>
  </si>
  <si>
    <t>H6E2XX</t>
  </si>
  <si>
    <t>LIF/SOC SCI RSRCH/SCI III</t>
  </si>
  <si>
    <t>H6E3</t>
  </si>
  <si>
    <t>H6E3XX</t>
  </si>
  <si>
    <t>LIF/SOC SCI RSRCH/SCI IV</t>
  </si>
  <si>
    <t>H6E4</t>
  </si>
  <si>
    <t>H6E4XX</t>
  </si>
  <si>
    <t>LIF/SOC SCI RSRCH/SCI V</t>
  </si>
  <si>
    <t>H6E5</t>
  </si>
  <si>
    <t>H6E5XX</t>
  </si>
  <si>
    <t>LIF/SOC SCI RSRCH/SCI VI</t>
  </si>
  <si>
    <t>H6E6</t>
  </si>
  <si>
    <t>H6E6XX</t>
  </si>
  <si>
    <t>LPN I</t>
  </si>
  <si>
    <t>C6T1</t>
  </si>
  <si>
    <t>C6T1XX</t>
  </si>
  <si>
    <t>LPN II</t>
  </si>
  <si>
    <t>C6T2</t>
  </si>
  <si>
    <t>C6T2XX</t>
  </si>
  <si>
    <t>LPN III</t>
  </si>
  <si>
    <t>C6T3</t>
  </si>
  <si>
    <t>C6T3XX</t>
  </si>
  <si>
    <t>LTC OPERATIONS I</t>
  </si>
  <si>
    <t>D9D1</t>
  </si>
  <si>
    <t>D9D1XX</t>
  </si>
  <si>
    <t>LTC OPERATIONS II</t>
  </si>
  <si>
    <t>D9D2</t>
  </si>
  <si>
    <t>D9D2XX</t>
  </si>
  <si>
    <t>D21</t>
  </si>
  <si>
    <t>LTC TRAINEE I</t>
  </si>
  <si>
    <t>D8F1</t>
  </si>
  <si>
    <t>D8F1IX</t>
  </si>
  <si>
    <t>D01</t>
  </si>
  <si>
    <t>LTC TRAINEE II</t>
  </si>
  <si>
    <t>D8F2</t>
  </si>
  <si>
    <t>D8F2IX</t>
  </si>
  <si>
    <t>LTC TRAINEE III</t>
  </si>
  <si>
    <t>D8F3</t>
  </si>
  <si>
    <t>D8F3IX</t>
  </si>
  <si>
    <t>LTC TRAINEE IV</t>
  </si>
  <si>
    <t>D8F4</t>
  </si>
  <si>
    <t>D8F4IX</t>
  </si>
  <si>
    <t>LTC TRAINEE V</t>
  </si>
  <si>
    <t>D8F5</t>
  </si>
  <si>
    <t>D8F5IX</t>
  </si>
  <si>
    <t>LTC TRAINEE VII</t>
  </si>
  <si>
    <t>D8F7</t>
  </si>
  <si>
    <t>D8F7IX</t>
  </si>
  <si>
    <t>MACHINING TRADES I</t>
  </si>
  <si>
    <t>D6B1</t>
  </si>
  <si>
    <t>D6B1XX</t>
  </si>
  <si>
    <t>MACHINING TRADES II</t>
  </si>
  <si>
    <t>D6B2</t>
  </si>
  <si>
    <t>D6B2XX</t>
  </si>
  <si>
    <t>MACHINING TRADES III</t>
  </si>
  <si>
    <t>D6B3</t>
  </si>
  <si>
    <t>D6B3XX</t>
  </si>
  <si>
    <t>MACHINING TRADES IV</t>
  </si>
  <si>
    <t>D6B4</t>
  </si>
  <si>
    <t>D6B4XX</t>
  </si>
  <si>
    <t>MANAGEMENT</t>
  </si>
  <si>
    <t>H6G8</t>
  </si>
  <si>
    <t>H6G8XX</t>
  </si>
  <si>
    <t>MATERIALS HANDLER I</t>
  </si>
  <si>
    <t>D8G1</t>
  </si>
  <si>
    <t>D8G1XX</t>
  </si>
  <si>
    <t>MATERIALS HANDLER II</t>
  </si>
  <si>
    <t>D8G2</t>
  </si>
  <si>
    <t>D8G2XX</t>
  </si>
  <si>
    <t>MATERIALS HANDLER III</t>
  </si>
  <si>
    <t>D8G3</t>
  </si>
  <si>
    <t>D8G3XX</t>
  </si>
  <si>
    <t>MATERIALS SUPERVISOR</t>
  </si>
  <si>
    <t>D8G4</t>
  </si>
  <si>
    <t>D8G4XX</t>
  </si>
  <si>
    <t>MEDIA SPECIALIST I</t>
  </si>
  <si>
    <t>H3I2</t>
  </si>
  <si>
    <t>H3I2TX</t>
  </si>
  <si>
    <t>MEDIA SPECIALIST II</t>
  </si>
  <si>
    <t>H3I3</t>
  </si>
  <si>
    <t>H3I3XX</t>
  </si>
  <si>
    <t>MEDIA SPECIALIST III</t>
  </si>
  <si>
    <t>H3I4</t>
  </si>
  <si>
    <t>H3I4XX</t>
  </si>
  <si>
    <t>MEDIA SPECIALIST INTERN</t>
  </si>
  <si>
    <t>H3I1</t>
  </si>
  <si>
    <t>H3I1IX</t>
  </si>
  <si>
    <t>MEDIA SPECIALIST IV</t>
  </si>
  <si>
    <t>H3I5</t>
  </si>
  <si>
    <t>H3I5XX</t>
  </si>
  <si>
    <t>MEDIA SPECIALIST V</t>
  </si>
  <si>
    <t>H3I6</t>
  </si>
  <si>
    <t>H3I6XX</t>
  </si>
  <si>
    <t>MEDICAL RECORDS TECH I</t>
  </si>
  <si>
    <t>G3D1</t>
  </si>
  <si>
    <t>G3D1XX</t>
  </si>
  <si>
    <t>MEDICAL RECORDS TECH II</t>
  </si>
  <si>
    <t>G3D2</t>
  </si>
  <si>
    <t>G3D2XX</t>
  </si>
  <si>
    <t>G10</t>
  </si>
  <si>
    <t>MEDICAL RECORDS TECH III</t>
  </si>
  <si>
    <t>G3D3</t>
  </si>
  <si>
    <t>G3D3XX</t>
  </si>
  <si>
    <t>MENTAL HLTH CLINICIAN I</t>
  </si>
  <si>
    <t>C6U1</t>
  </si>
  <si>
    <t>C6U1XX</t>
  </si>
  <si>
    <t>MENTAL HLTH CLINICIAN II</t>
  </si>
  <si>
    <t>C6U2</t>
  </si>
  <si>
    <t>C6U2XX</t>
  </si>
  <si>
    <t>MENTAL HLTH CLINICIAN III</t>
  </si>
  <si>
    <t>C6U3</t>
  </si>
  <si>
    <t>C6U3XX</t>
  </si>
  <si>
    <t>MID-LEVEL PROVIDER</t>
  </si>
  <si>
    <t>C6S4</t>
  </si>
  <si>
    <t>C6S4XX</t>
  </si>
  <si>
    <t>MKTG &amp; COMM SPEC I</t>
  </si>
  <si>
    <t>H4K1</t>
  </si>
  <si>
    <t>H4K1XX</t>
  </si>
  <si>
    <t>MKTG &amp; COMM SPEC II</t>
  </si>
  <si>
    <t>H4K2</t>
  </si>
  <si>
    <t>H4K2XX</t>
  </si>
  <si>
    <t>MKTG &amp; COMM SPEC III</t>
  </si>
  <si>
    <t>H4K3</t>
  </si>
  <si>
    <t>H4K3XX</t>
  </si>
  <si>
    <t>MKTG &amp; COMM SPEC IV</t>
  </si>
  <si>
    <t>H4K4</t>
  </si>
  <si>
    <t>H4K4XX</t>
  </si>
  <si>
    <t>MKTG &amp; COMM SPEC V</t>
  </si>
  <si>
    <t>H4K5</t>
  </si>
  <si>
    <t>H4K5XX</t>
  </si>
  <si>
    <t>MKTG &amp; COMM SPEC VI</t>
  </si>
  <si>
    <t>H4K6</t>
  </si>
  <si>
    <t>H4K6XX</t>
  </si>
  <si>
    <t>MUSEUM GUIDE</t>
  </si>
  <si>
    <t>G3E1</t>
  </si>
  <si>
    <t>G3E1XX</t>
  </si>
  <si>
    <t>NURSE CONSULTANT</t>
  </si>
  <si>
    <t>C7E1</t>
  </si>
  <si>
    <t>C7E1XX</t>
  </si>
  <si>
    <t>C23</t>
  </si>
  <si>
    <t>NURSE I</t>
  </si>
  <si>
    <t>C6S1</t>
  </si>
  <si>
    <t>C6S1XX</t>
  </si>
  <si>
    <t>C21</t>
  </si>
  <si>
    <t>NURSE II</t>
  </si>
  <si>
    <t>C6S2</t>
  </si>
  <si>
    <t>C6S2XX</t>
  </si>
  <si>
    <t>NURSE III</t>
  </si>
  <si>
    <t>C6S3</t>
  </si>
  <si>
    <t>C6S3XX</t>
  </si>
  <si>
    <t>NURSE V</t>
  </si>
  <si>
    <t>C6S5</t>
  </si>
  <si>
    <t>C6S5XX</t>
  </si>
  <si>
    <t>C25</t>
  </si>
  <si>
    <t>NURSE VI</t>
  </si>
  <si>
    <t>C6S6</t>
  </si>
  <si>
    <t>C6S6XX</t>
  </si>
  <si>
    <t>C26</t>
  </si>
  <si>
    <t>OFFICE MANAGER I</t>
  </si>
  <si>
    <t>G3A5</t>
  </si>
  <si>
    <t>G3A5XX</t>
  </si>
  <si>
    <t>G11</t>
  </si>
  <si>
    <t>OFFICE MANAGER II</t>
  </si>
  <si>
    <t>G3A6</t>
  </si>
  <si>
    <t>G3A6XX</t>
  </si>
  <si>
    <t>PARAMEDIC</t>
  </si>
  <si>
    <t>C6V1</t>
  </si>
  <si>
    <t>C6V1XX</t>
  </si>
  <si>
    <t>PARK MANAGER I</t>
  </si>
  <si>
    <t>H6P1</t>
  </si>
  <si>
    <t>H6P1XX</t>
  </si>
  <si>
    <t>PARK MANAGER II</t>
  </si>
  <si>
    <t>H6P2</t>
  </si>
  <si>
    <t>H6P2XX</t>
  </si>
  <si>
    <t>PARK MANAGER III</t>
  </si>
  <si>
    <t>H6P3</t>
  </si>
  <si>
    <t>H6P3XX</t>
  </si>
  <si>
    <t>PARK MANAGER IV</t>
  </si>
  <si>
    <t>H6P4</t>
  </si>
  <si>
    <t>H6P4XX</t>
  </si>
  <si>
    <t>PARK MANAGER V</t>
  </si>
  <si>
    <t>H6P5</t>
  </si>
  <si>
    <t>H6P5XX</t>
  </si>
  <si>
    <t>PARK MANAGER VI</t>
  </si>
  <si>
    <t>H6P6</t>
  </si>
  <si>
    <t>H6P6XX</t>
  </si>
  <si>
    <t>PHARMACIST I</t>
  </si>
  <si>
    <t>C8E1</t>
  </si>
  <si>
    <t>C8E1XX</t>
  </si>
  <si>
    <t>PHARMACIST II</t>
  </si>
  <si>
    <t>C8E2</t>
  </si>
  <si>
    <t>C8E2XX</t>
  </si>
  <si>
    <t>C27</t>
  </si>
  <si>
    <t>PHARMACIST III</t>
  </si>
  <si>
    <t>C8E3</t>
  </si>
  <si>
    <t>C8E3XX</t>
  </si>
  <si>
    <t>PHARMACY TECHNICIAN I</t>
  </si>
  <si>
    <t>C8F1</t>
  </si>
  <si>
    <t>C8F1XX</t>
  </si>
  <si>
    <t>PHARMACY TECHNICIAN II</t>
  </si>
  <si>
    <t>C8F2</t>
  </si>
  <si>
    <t>C8F2XX</t>
  </si>
  <si>
    <t>PHY SCI RES/SCIENTIST I</t>
  </si>
  <si>
    <t>I3B2</t>
  </si>
  <si>
    <t>I3B2T*</t>
  </si>
  <si>
    <t>PHY SCI RES/SCIENTIST II</t>
  </si>
  <si>
    <t>I3B3</t>
  </si>
  <si>
    <t>I3B3**</t>
  </si>
  <si>
    <t>PHY SCI RES/SCIENTIST III</t>
  </si>
  <si>
    <t>I3B4</t>
  </si>
  <si>
    <t>I3B4**</t>
  </si>
  <si>
    <t>PHY SCI RES/SCIENTIST INT</t>
  </si>
  <si>
    <t>I3B1</t>
  </si>
  <si>
    <t>I3B1I*</t>
  </si>
  <si>
    <t>PHY SCI RES/SCIENTIST IV</t>
  </si>
  <si>
    <t>I3B5</t>
  </si>
  <si>
    <t>I3B5**</t>
  </si>
  <si>
    <t>I17</t>
  </si>
  <si>
    <t>PHY SCI RES/SCIENTIST V</t>
  </si>
  <si>
    <t>I3B6</t>
  </si>
  <si>
    <t>I3B6**</t>
  </si>
  <si>
    <t>PHYSICIAN I</t>
  </si>
  <si>
    <t>C1J1</t>
  </si>
  <si>
    <t>C1J1XX</t>
  </si>
  <si>
    <t>C34</t>
  </si>
  <si>
    <t>PHYSICIAN II</t>
  </si>
  <si>
    <t>C1J2</t>
  </si>
  <si>
    <t>C1J2XX</t>
  </si>
  <si>
    <t>C35</t>
  </si>
  <si>
    <t>PIPE/MECH TRADES I</t>
  </si>
  <si>
    <t>D6C1</t>
  </si>
  <si>
    <t>D6C1XX</t>
  </si>
  <si>
    <t>PIPE/MECH TRADES II</t>
  </si>
  <si>
    <t>D6C2</t>
  </si>
  <si>
    <t>D6C2XX</t>
  </si>
  <si>
    <t>PIPE/MECH TRADES III</t>
  </si>
  <si>
    <t>D6C3</t>
  </si>
  <si>
    <t>D6C3XX</t>
  </si>
  <si>
    <t>PLANNING SPECIALIST I</t>
  </si>
  <si>
    <t>H1J1</t>
  </si>
  <si>
    <t>H1J1XX</t>
  </si>
  <si>
    <t>PLANNING SPECIALIST II</t>
  </si>
  <si>
    <t>H1J2</t>
  </si>
  <si>
    <t>H1J2XX</t>
  </si>
  <si>
    <t>PLANNING SPECIALIST III</t>
  </si>
  <si>
    <t>H1J3</t>
  </si>
  <si>
    <t>H1J3XX</t>
  </si>
  <si>
    <t>PLANNING SPECIALIST IV</t>
  </si>
  <si>
    <t>H1J4</t>
  </si>
  <si>
    <t>H1J4XX</t>
  </si>
  <si>
    <t>PLANNING SPECIALIST V</t>
  </si>
  <si>
    <t>H1J5</t>
  </si>
  <si>
    <t>H1J5XX</t>
  </si>
  <si>
    <t>PLANNING SPECIALIST VI</t>
  </si>
  <si>
    <t>H1J6</t>
  </si>
  <si>
    <t>H1J6XX</t>
  </si>
  <si>
    <t>POLICE ADMINISTRATOR I</t>
  </si>
  <si>
    <t>A4B5</t>
  </si>
  <si>
    <t>A4B5XX</t>
  </si>
  <si>
    <t>POLICE ADMINISTRATOR II</t>
  </si>
  <si>
    <t>A4B6</t>
  </si>
  <si>
    <t>A4B6XX</t>
  </si>
  <si>
    <t>POLICE COMMUNICATION SUPV</t>
  </si>
  <si>
    <t>G1A3</t>
  </si>
  <si>
    <t>G1A3XX</t>
  </si>
  <si>
    <t>POLICE COMMUNICATION TECH</t>
  </si>
  <si>
    <t>G1A2</t>
  </si>
  <si>
    <t>G1A2TX</t>
  </si>
  <si>
    <t>POLICE OFFICER I</t>
  </si>
  <si>
    <t>A4B2</t>
  </si>
  <si>
    <t>A4B2TX</t>
  </si>
  <si>
    <t>POLICE OFFICER II</t>
  </si>
  <si>
    <t>A4B3</t>
  </si>
  <si>
    <t>A4B3XX</t>
  </si>
  <si>
    <t>POLICE OFFICER III</t>
  </si>
  <si>
    <t>A4B4</t>
  </si>
  <si>
    <t>A4B4XX</t>
  </si>
  <si>
    <t>POLICE OFFICER INTERN</t>
  </si>
  <si>
    <t>A4B1</t>
  </si>
  <si>
    <t>A4B1IX</t>
  </si>
  <si>
    <t>POLICY ADVISOR I</t>
  </si>
  <si>
    <t>H1R1</t>
  </si>
  <si>
    <t>H1R1XX</t>
  </si>
  <si>
    <t>POLICY ADVISOR II</t>
  </si>
  <si>
    <t>H1R2</t>
  </si>
  <si>
    <t>H1R2XX</t>
  </si>
  <si>
    <t>POLICY ADVISOR III</t>
  </si>
  <si>
    <t>H1R3</t>
  </si>
  <si>
    <t>H1R3XX</t>
  </si>
  <si>
    <t>POLICY ADVISOR IV</t>
  </si>
  <si>
    <t>H1R4</t>
  </si>
  <si>
    <t>H1R4XX</t>
  </si>
  <si>
    <t>POLICY ADVISOR V</t>
  </si>
  <si>
    <t>H1R5</t>
  </si>
  <si>
    <t>H1R5XX</t>
  </si>
  <si>
    <t>POLICY ADVISOR VI</t>
  </si>
  <si>
    <t>H1R6</t>
  </si>
  <si>
    <t>H1R6XX</t>
  </si>
  <si>
    <t>POLICY ADVISOR VII</t>
  </si>
  <si>
    <t>H1R7</t>
  </si>
  <si>
    <t>H1R7XX</t>
  </si>
  <si>
    <t>PORT OF ENTRY I</t>
  </si>
  <si>
    <t>H4Q2</t>
  </si>
  <si>
    <t>H4Q2TX</t>
  </si>
  <si>
    <t>PORT OF ENTRY II</t>
  </si>
  <si>
    <t>H4Q3</t>
  </si>
  <si>
    <t>H4Q3XX</t>
  </si>
  <si>
    <t>PORT OF ENTRY III</t>
  </si>
  <si>
    <t>H4Q4</t>
  </si>
  <si>
    <t>H4Q4XX</t>
  </si>
  <si>
    <t>H18</t>
  </si>
  <si>
    <t>PORT OF ENTRY INTERN</t>
  </si>
  <si>
    <t>H4Q1</t>
  </si>
  <si>
    <t>H4Q1IX</t>
  </si>
  <si>
    <t>PRODUCTION I</t>
  </si>
  <si>
    <t>D7C1</t>
  </si>
  <si>
    <t>D7C1XX</t>
  </si>
  <si>
    <t>PRODUCTION II</t>
  </si>
  <si>
    <t>D7C2</t>
  </si>
  <si>
    <t>D7C2XX</t>
  </si>
  <si>
    <t>PRODUCTION III</t>
  </si>
  <si>
    <t>D7C3</t>
  </si>
  <si>
    <t>D7C3XX</t>
  </si>
  <si>
    <t>PRODUCTION IV</t>
  </si>
  <si>
    <t>D7C4</t>
  </si>
  <si>
    <t>D7C4XX</t>
  </si>
  <si>
    <t>PRODUCTION V</t>
  </si>
  <si>
    <t>D7C5</t>
  </si>
  <si>
    <t>D7C5XX</t>
  </si>
  <si>
    <t>PROF LAND SURVEYOR I</t>
  </si>
  <si>
    <t>I9B3</t>
  </si>
  <si>
    <t>I9B3XX</t>
  </si>
  <si>
    <t>PROF LAND SURVEYOR II</t>
  </si>
  <si>
    <t>I9B4</t>
  </si>
  <si>
    <t>I9B4XX</t>
  </si>
  <si>
    <t>PROFESSIONAL ENGINEER I</t>
  </si>
  <si>
    <t>I2C4</t>
  </si>
  <si>
    <t>I2C4**</t>
  </si>
  <si>
    <t>PROFESSIONAL ENGINEER II</t>
  </si>
  <si>
    <t>I2C5</t>
  </si>
  <si>
    <t>I2C5**</t>
  </si>
  <si>
    <t>PROFESSIONAL ENGINEER III</t>
  </si>
  <si>
    <t>I2C6</t>
  </si>
  <si>
    <t>I2C6**</t>
  </si>
  <si>
    <t>PROFESSIONAL ENGINEER IV</t>
  </si>
  <si>
    <t>I2C7</t>
  </si>
  <si>
    <t>I2C7**</t>
  </si>
  <si>
    <t>I23</t>
  </si>
  <si>
    <t>PROGRAM ASSISTANT I</t>
  </si>
  <si>
    <t>H4R1</t>
  </si>
  <si>
    <t>H4R1XX</t>
  </si>
  <si>
    <t>PROGRAM ASSISTANT II</t>
  </si>
  <si>
    <t>H4R2</t>
  </si>
  <si>
    <t>H4R2XX</t>
  </si>
  <si>
    <t>PROGRAM COORDINATOR</t>
  </si>
  <si>
    <t>H1A1</t>
  </si>
  <si>
    <t>H1A1XX</t>
  </si>
  <si>
    <t>PROGRAM MANAGEMENT I</t>
  </si>
  <si>
    <t>H1A2</t>
  </si>
  <si>
    <t>H1A2XX</t>
  </si>
  <si>
    <t>PROGRAM MANAGEMENT II</t>
  </si>
  <si>
    <t>H1A3</t>
  </si>
  <si>
    <t>H1A3XX</t>
  </si>
  <si>
    <t>PROGRAM MANAGEMENT III</t>
  </si>
  <si>
    <t>H1A4</t>
  </si>
  <si>
    <t>H1A4XX</t>
  </si>
  <si>
    <t>PROJECT COORDINATOR</t>
  </si>
  <si>
    <t>H1K1</t>
  </si>
  <si>
    <t>H1K1XX</t>
  </si>
  <si>
    <t>PROJECT MANAGER I</t>
  </si>
  <si>
    <t>H1K2</t>
  </si>
  <si>
    <t>H1K2XX</t>
  </si>
  <si>
    <t>PROJECT MANAGER II</t>
  </si>
  <si>
    <t>H1K3</t>
  </si>
  <si>
    <t>H1K3XX</t>
  </si>
  <si>
    <t>PROJECT MANAGER III</t>
  </si>
  <si>
    <t>H1K4</t>
  </si>
  <si>
    <t>H1K4XX</t>
  </si>
  <si>
    <t>PROJECT PLANNER I</t>
  </si>
  <si>
    <t>D9E1</t>
  </si>
  <si>
    <t>D9E1XX</t>
  </si>
  <si>
    <t>PROJECT PLANNER II</t>
  </si>
  <si>
    <t>D9E2</t>
  </si>
  <si>
    <t>D9E2XX</t>
  </si>
  <si>
    <t>PROPERTY TAX SPEC I</t>
  </si>
  <si>
    <t>H8J2</t>
  </si>
  <si>
    <t>H8J2XX</t>
  </si>
  <si>
    <t>PROPERTY TAX SPEC II</t>
  </si>
  <si>
    <t>H8J3</t>
  </si>
  <si>
    <t>H8J3XX</t>
  </si>
  <si>
    <t>PROPERTY TAX SPEC III</t>
  </si>
  <si>
    <t>H8J4</t>
  </si>
  <si>
    <t>H8J4XX</t>
  </si>
  <si>
    <t>PROPERTY TAX SPEC INTERN</t>
  </si>
  <si>
    <t>H8J1</t>
  </si>
  <si>
    <t>H8J1IX</t>
  </si>
  <si>
    <t>PROPERTY TAX SPEC IV</t>
  </si>
  <si>
    <t>H8J5</t>
  </si>
  <si>
    <t>H8J5XX</t>
  </si>
  <si>
    <t>PSYCHOLOGIST CANDIDATE</t>
  </si>
  <si>
    <t>C4M1</t>
  </si>
  <si>
    <t>C4M1XX</t>
  </si>
  <si>
    <t>PSYCHOLOGIST I</t>
  </si>
  <si>
    <t>C4M2</t>
  </si>
  <si>
    <t>C4M2XX</t>
  </si>
  <si>
    <t>C20</t>
  </si>
  <si>
    <t>PSYCHOLOGIST II</t>
  </si>
  <si>
    <t>C4M3</t>
  </si>
  <si>
    <t>C4M3XX</t>
  </si>
  <si>
    <t>PUB HLTH &amp; CMTY OUT I</t>
  </si>
  <si>
    <t>H1S1</t>
  </si>
  <si>
    <t>H1S1XX</t>
  </si>
  <si>
    <t>PUB HLTH &amp; CMTY OUT II</t>
  </si>
  <si>
    <t>H1S2</t>
  </si>
  <si>
    <t>H1S2XX</t>
  </si>
  <si>
    <t>PUB HLTH &amp; CMTY OUT III</t>
  </si>
  <si>
    <t>H1S3</t>
  </si>
  <si>
    <t>H1S3XX</t>
  </si>
  <si>
    <t>PUB HLTH &amp; CMTY OUT IV</t>
  </si>
  <si>
    <t>H1S4</t>
  </si>
  <si>
    <t>H1S4XX</t>
  </si>
  <si>
    <t>PUB HLTH &amp; CMTY OUT V</t>
  </si>
  <si>
    <t>H1S5</t>
  </si>
  <si>
    <t>H1S5XX</t>
  </si>
  <si>
    <t>PUB HLTH &amp; CMTY OUT VI</t>
  </si>
  <si>
    <t>H1S6</t>
  </si>
  <si>
    <t>H1S6XX</t>
  </si>
  <si>
    <t>PUB HLTH MED ADMIN I</t>
  </si>
  <si>
    <t>C1K1</t>
  </si>
  <si>
    <t>C1K1XX</t>
  </si>
  <si>
    <t>PUB HLTH MED ADMIN II</t>
  </si>
  <si>
    <t>C1K2</t>
  </si>
  <si>
    <t>C1K2XX</t>
  </si>
  <si>
    <t>C37</t>
  </si>
  <si>
    <t>PURCHASING AGENT I</t>
  </si>
  <si>
    <t>H1L1</t>
  </si>
  <si>
    <t>H1L1XX</t>
  </si>
  <si>
    <t>PURCHASING AGENT II</t>
  </si>
  <si>
    <t>H1L2</t>
  </si>
  <si>
    <t>H1L2XX</t>
  </si>
  <si>
    <t>PURCHASING AGENT III</t>
  </si>
  <si>
    <t>H1L3</t>
  </si>
  <si>
    <t>H1L3XX</t>
  </si>
  <si>
    <t>PURCHASING AGENT IV</t>
  </si>
  <si>
    <t>H1L4</t>
  </si>
  <si>
    <t>H1L4XX</t>
  </si>
  <si>
    <t>PURCHASING AGENT V</t>
  </si>
  <si>
    <t>H1L5</t>
  </si>
  <si>
    <t>H1L5XX</t>
  </si>
  <si>
    <t>PURCHASING AGENT VI</t>
  </si>
  <si>
    <t>H1L6</t>
  </si>
  <si>
    <t>H1L6XX</t>
  </si>
  <si>
    <t>PURCHASING AGENT VII</t>
  </si>
  <si>
    <t>H1L7</t>
  </si>
  <si>
    <t>H1L7XX</t>
  </si>
  <si>
    <t>RATE/FINANCIAL ANLYST I</t>
  </si>
  <si>
    <t>H8G2</t>
  </si>
  <si>
    <t>H8G2XX</t>
  </si>
  <si>
    <t>RATE/FINANCIAL ANLYST II</t>
  </si>
  <si>
    <t>H8G3</t>
  </si>
  <si>
    <t>H8G3XX</t>
  </si>
  <si>
    <t>RATE/FINANCIAL ANLYST III</t>
  </si>
  <si>
    <t>H8G4</t>
  </si>
  <si>
    <t>H8G4XX</t>
  </si>
  <si>
    <t>RATE/FINANCIAL ANLYST INT</t>
  </si>
  <si>
    <t>H8G1</t>
  </si>
  <si>
    <t>H8G1IX</t>
  </si>
  <si>
    <t>RATE/FINANCIAL ANLYST IV</t>
  </si>
  <si>
    <t>H8G5</t>
  </si>
  <si>
    <t>H8G5XX</t>
  </si>
  <si>
    <t>RATE/FINANCIAL ANLYST V</t>
  </si>
  <si>
    <t>H8G6</t>
  </si>
  <si>
    <t>H8G6XX</t>
  </si>
  <si>
    <t>REAL ESTATE SPEC I</t>
  </si>
  <si>
    <t>H1M1</t>
  </si>
  <si>
    <t>H1M1XX</t>
  </si>
  <si>
    <t>REAL ESTATE SPEC II</t>
  </si>
  <si>
    <t>H1M2</t>
  </si>
  <si>
    <t>H1M2XX</t>
  </si>
  <si>
    <t>REAL ESTATE SPEC III</t>
  </si>
  <si>
    <t>H1M3</t>
  </si>
  <si>
    <t>H1M3XX</t>
  </si>
  <si>
    <t>REAL ESTATE SPEC IV</t>
  </si>
  <si>
    <t>H1M4</t>
  </si>
  <si>
    <t>H1M4XX</t>
  </si>
  <si>
    <t>REAL ESTATE SPEC V</t>
  </si>
  <si>
    <t>H1M5</t>
  </si>
  <si>
    <t>H1M5XX</t>
  </si>
  <si>
    <t>REAL ESTATE SPEC VI</t>
  </si>
  <si>
    <t>H1M6</t>
  </si>
  <si>
    <t>H1M6XX</t>
  </si>
  <si>
    <t>RECORDS ADMINISTRATOR I</t>
  </si>
  <si>
    <t>H6Q1</t>
  </si>
  <si>
    <t>H6Q1XX</t>
  </si>
  <si>
    <t>RECORDS ADMINISTRATOR II</t>
  </si>
  <si>
    <t>H6Q2</t>
  </si>
  <si>
    <t>H6Q2XX</t>
  </si>
  <si>
    <t>REHABILITATION COUNS I</t>
  </si>
  <si>
    <t>H6R2</t>
  </si>
  <si>
    <t>H6R2TX</t>
  </si>
  <si>
    <t>REHABILITATION COUNS II</t>
  </si>
  <si>
    <t>H6R3</t>
  </si>
  <si>
    <t>H6R3XX</t>
  </si>
  <si>
    <t>REHABILITATION INTERN</t>
  </si>
  <si>
    <t>H6R1</t>
  </si>
  <si>
    <t>H6R1IX</t>
  </si>
  <si>
    <t>REHABILITATION SUPV I</t>
  </si>
  <si>
    <t>H6R4</t>
  </si>
  <si>
    <t>H6R4XX</t>
  </si>
  <si>
    <t>REHABILITATION SUPV II</t>
  </si>
  <si>
    <t>H6R5</t>
  </si>
  <si>
    <t>H6R5XX</t>
  </si>
  <si>
    <t>H20</t>
  </si>
  <si>
    <t>RETAIL BUS ANALYST II</t>
  </si>
  <si>
    <t>H6O2</t>
  </si>
  <si>
    <t>H6O2XX</t>
  </si>
  <si>
    <t>RETAIL BUS ANALYST III</t>
  </si>
  <si>
    <t>H6O3</t>
  </si>
  <si>
    <t>H6O3XX</t>
  </si>
  <si>
    <t>RETAIL BUS ANALYST IV</t>
  </si>
  <si>
    <t>H6O4</t>
  </si>
  <si>
    <t>H6O4XX</t>
  </si>
  <si>
    <t>RETAIL BUS REP</t>
  </si>
  <si>
    <t>H6O1</t>
  </si>
  <si>
    <t>H6O1XX</t>
  </si>
  <si>
    <t>REVENUE AGENT I</t>
  </si>
  <si>
    <t>H8K2</t>
  </si>
  <si>
    <t>H8K2XX</t>
  </si>
  <si>
    <t>REVENUE AGENT II</t>
  </si>
  <si>
    <t>H8K3</t>
  </si>
  <si>
    <t>H8K3XX</t>
  </si>
  <si>
    <t>REVENUE AGENT III</t>
  </si>
  <si>
    <t>H8K4</t>
  </si>
  <si>
    <t>H8K4XX</t>
  </si>
  <si>
    <t>REVENUE AGENT INTERN</t>
  </si>
  <si>
    <t>H8K1</t>
  </si>
  <si>
    <t>H8K1IX</t>
  </si>
  <si>
    <t>REVENUE AGENT IV</t>
  </si>
  <si>
    <t>H8K5</t>
  </si>
  <si>
    <t>H8K5XX</t>
  </si>
  <si>
    <t>SAFETY SECURITY OFF I</t>
  </si>
  <si>
    <t>A4C1</t>
  </si>
  <si>
    <t>A4C1XX</t>
  </si>
  <si>
    <t>SAFETY SECURITY OFF III</t>
  </si>
  <si>
    <t>A4C2</t>
  </si>
  <si>
    <t>A4C2XX</t>
  </si>
  <si>
    <t>SAFETY SPECIALIST I</t>
  </si>
  <si>
    <t>H4H1</t>
  </si>
  <si>
    <t>H4H1XX</t>
  </si>
  <si>
    <t>SAFETY SPECIALIST II</t>
  </si>
  <si>
    <t>H4H2</t>
  </si>
  <si>
    <t>H4H2XX</t>
  </si>
  <si>
    <t>SAFETY SPECIALIST III</t>
  </si>
  <si>
    <t>H4H3</t>
  </si>
  <si>
    <t>H4H3XX</t>
  </si>
  <si>
    <t>SAFETY SPECIALIST IV</t>
  </si>
  <si>
    <t>H4H4</t>
  </si>
  <si>
    <t>H4H4XX</t>
  </si>
  <si>
    <t>SAFETY SPECIALIST V</t>
  </si>
  <si>
    <t>H4H5</t>
  </si>
  <si>
    <t>H4H5XX</t>
  </si>
  <si>
    <t>SALES ASSISTANT I</t>
  </si>
  <si>
    <t>G3F1</t>
  </si>
  <si>
    <t>G3F1XX</t>
  </si>
  <si>
    <t>SALES ASSISTANT II</t>
  </si>
  <si>
    <t>G3F2</t>
  </si>
  <si>
    <t>G3F2XX</t>
  </si>
  <si>
    <t>SALES ASSISTANT III</t>
  </si>
  <si>
    <t>G3F3</t>
  </si>
  <si>
    <t>G3F3XX</t>
  </si>
  <si>
    <t>SALES MANAGER I</t>
  </si>
  <si>
    <t>H6S1</t>
  </si>
  <si>
    <t>H6S1XX</t>
  </si>
  <si>
    <t>SALES MANAGER II</t>
  </si>
  <si>
    <t>H6S2</t>
  </si>
  <si>
    <t>H6S2XX</t>
  </si>
  <si>
    <t>SALES MANAGER III</t>
  </si>
  <si>
    <t>H6S3</t>
  </si>
  <si>
    <t>H6S3XX</t>
  </si>
  <si>
    <t>SCHEDULER</t>
  </si>
  <si>
    <t>D9F1</t>
  </si>
  <si>
    <t>D9F1XX</t>
  </si>
  <si>
    <t>SCINT PRGMR/ANLST I</t>
  </si>
  <si>
    <t>H1E1</t>
  </si>
  <si>
    <t>H1E1XX</t>
  </si>
  <si>
    <t>SCINT PRGMR/ANLST II</t>
  </si>
  <si>
    <t>H1E2</t>
  </si>
  <si>
    <t>H1E2XX</t>
  </si>
  <si>
    <t>SCINT PRGMR/ANLST III</t>
  </si>
  <si>
    <t>H1E3</t>
  </si>
  <si>
    <t>H1E3XX</t>
  </si>
  <si>
    <t>SCINT PRGMR/ANLST IV</t>
  </si>
  <si>
    <t>H1E4</t>
  </si>
  <si>
    <t>H1E4XX</t>
  </si>
  <si>
    <t>SCINT PRGMR/ANLST V</t>
  </si>
  <si>
    <t>H1E5</t>
  </si>
  <si>
    <t>H1E5XX</t>
  </si>
  <si>
    <t>SECURITY I</t>
  </si>
  <si>
    <t>D8H1</t>
  </si>
  <si>
    <t>D8H1XX</t>
  </si>
  <si>
    <t>SECURITY II</t>
  </si>
  <si>
    <t>D8H2</t>
  </si>
  <si>
    <t>D8H2XX</t>
  </si>
  <si>
    <t>SECURITY III</t>
  </si>
  <si>
    <t>D8H3</t>
  </si>
  <si>
    <t>D8H3XX</t>
  </si>
  <si>
    <t>SERVICE DISPATCHER</t>
  </si>
  <si>
    <t>G1B2</t>
  </si>
  <si>
    <t>G1B2XX</t>
  </si>
  <si>
    <t>SOC SERVICES SPEC I</t>
  </si>
  <si>
    <t>H1T1</t>
  </si>
  <si>
    <t>H1T1XX</t>
  </si>
  <si>
    <t>SOC SERVICES SPEC II</t>
  </si>
  <si>
    <t>H1T2</t>
  </si>
  <si>
    <t>H1T2XX</t>
  </si>
  <si>
    <t>SOC SERVICES SPEC III</t>
  </si>
  <si>
    <t>H1T3</t>
  </si>
  <si>
    <t>H1T3XX</t>
  </si>
  <si>
    <t>SOC SERVICES SPEC IV</t>
  </si>
  <si>
    <t>H1T4</t>
  </si>
  <si>
    <t>H1T4XX</t>
  </si>
  <si>
    <t>SOC SERVICES SPEC V</t>
  </si>
  <si>
    <t>H1T5</t>
  </si>
  <si>
    <t>H1T5XX</t>
  </si>
  <si>
    <t>SOC SERVICES SPEC VI</t>
  </si>
  <si>
    <t>H1T6</t>
  </si>
  <si>
    <t>H1T6XX</t>
  </si>
  <si>
    <t>H23</t>
  </si>
  <si>
    <t>SOCIAL WORK/COUNSELOR I</t>
  </si>
  <si>
    <t>C4L1</t>
  </si>
  <si>
    <t>C4L1TX</t>
  </si>
  <si>
    <t>SOCIAL WORK/COUNSELOR II</t>
  </si>
  <si>
    <t>C4L2</t>
  </si>
  <si>
    <t>C4L2XX</t>
  </si>
  <si>
    <t>SOCIAL WORK/COUNSELOR III</t>
  </si>
  <si>
    <t>C4L3</t>
  </si>
  <si>
    <t>C4L3XX</t>
  </si>
  <si>
    <t>SOCIAL WORK/COUNSELOR IV</t>
  </si>
  <si>
    <t>C4L4</t>
  </si>
  <si>
    <t>C4L4XX</t>
  </si>
  <si>
    <t>STAFF ACCOMPANIST</t>
  </si>
  <si>
    <t>H6T1</t>
  </si>
  <si>
    <t>H6T1XX</t>
  </si>
  <si>
    <t>STATE PATROL ADMIN I</t>
  </si>
  <si>
    <t>A4D7</t>
  </si>
  <si>
    <t>A4D7XX</t>
  </si>
  <si>
    <t>A97</t>
  </si>
  <si>
    <t>STATE PATROL ADMIN II</t>
  </si>
  <si>
    <t>A4D8</t>
  </si>
  <si>
    <t>A4D8XX</t>
  </si>
  <si>
    <t>A98</t>
  </si>
  <si>
    <t>STATE PATROL SUPERVISOR I</t>
  </si>
  <si>
    <t>A4D5</t>
  </si>
  <si>
    <t>A4D5XX</t>
  </si>
  <si>
    <t>A95</t>
  </si>
  <si>
    <t>STATE PATROL SUPERVISOR II</t>
  </si>
  <si>
    <t>A4D6</t>
  </si>
  <si>
    <t>A4D6XX</t>
  </si>
  <si>
    <t>A96</t>
  </si>
  <si>
    <t>STATE PATROL TROOPER CADET</t>
  </si>
  <si>
    <t>A4D1</t>
  </si>
  <si>
    <t>A4D1TX</t>
  </si>
  <si>
    <t>A91</t>
  </si>
  <si>
    <t>STATE PATROL TROOPER I</t>
  </si>
  <si>
    <t>A4D2</t>
  </si>
  <si>
    <t>A4D2XX</t>
  </si>
  <si>
    <t>A92</t>
  </si>
  <si>
    <t>STATE PATROL TROOPER II</t>
  </si>
  <si>
    <t>A4D3</t>
  </si>
  <si>
    <t>A4D3XX</t>
  </si>
  <si>
    <t>A93</t>
  </si>
  <si>
    <t>STATE PATROL TROOPER III</t>
  </si>
  <si>
    <t>A4D4</t>
  </si>
  <si>
    <t>A4D4XX</t>
  </si>
  <si>
    <t>A94</t>
  </si>
  <si>
    <t>STATE SERV PROF TRAIN I</t>
  </si>
  <si>
    <t>H4S1</t>
  </si>
  <si>
    <t>H4S1IX</t>
  </si>
  <si>
    <t>STATE SERV PROF TRAIN II</t>
  </si>
  <si>
    <t>H4S2</t>
  </si>
  <si>
    <t>H4S2IX</t>
  </si>
  <si>
    <t>STATE SERVICE TRAINEE I</t>
  </si>
  <si>
    <t>G3J1</t>
  </si>
  <si>
    <t>G3J1IX</t>
  </si>
  <si>
    <t>STATE SERVICE TRAINEE II</t>
  </si>
  <si>
    <t>G3J2</t>
  </si>
  <si>
    <t>G3J2IX</t>
  </si>
  <si>
    <t>STATE SERVICE TRAINEE III</t>
  </si>
  <si>
    <t>G3J3</t>
  </si>
  <si>
    <t>G3J3IX</t>
  </si>
  <si>
    <t>STATE SERVICE TRAINEE IV</t>
  </si>
  <si>
    <t>G3J4</t>
  </si>
  <si>
    <t>G3J4IX</t>
  </si>
  <si>
    <t>STATE SERVICE TRAINEE V</t>
  </si>
  <si>
    <t>G3J5</t>
  </si>
  <si>
    <t>G3J5IX</t>
  </si>
  <si>
    <t>STATE TEACHER AIDE</t>
  </si>
  <si>
    <t>H7B1</t>
  </si>
  <si>
    <t>H7B1XX</t>
  </si>
  <si>
    <t>STATE TEACHER I</t>
  </si>
  <si>
    <t>H7A1</t>
  </si>
  <si>
    <t>H7A1XX</t>
  </si>
  <si>
    <t>STATE TEACHER II</t>
  </si>
  <si>
    <t>H7A2</t>
  </si>
  <si>
    <t>H7A2XX</t>
  </si>
  <si>
    <t>STATE TEACHER III</t>
  </si>
  <si>
    <t>H7A3</t>
  </si>
  <si>
    <t>H7A3XX</t>
  </si>
  <si>
    <t>STATE TEACHER IV</t>
  </si>
  <si>
    <t>H7A4</t>
  </si>
  <si>
    <t>H7A4XX</t>
  </si>
  <si>
    <t>STATISTICAL ANALYST I</t>
  </si>
  <si>
    <t>I1B1</t>
  </si>
  <si>
    <t>I1B1XX</t>
  </si>
  <si>
    <t>STATISTICAL ANALYST II</t>
  </si>
  <si>
    <t>I1B2</t>
  </si>
  <si>
    <t>I1B2XX</t>
  </si>
  <si>
    <t>STATISTICAL ANALYST III</t>
  </si>
  <si>
    <t>I1B3</t>
  </si>
  <si>
    <t>I1B3XX</t>
  </si>
  <si>
    <t>STATISTICAL ANALYST IV</t>
  </si>
  <si>
    <t>I1B4</t>
  </si>
  <si>
    <t>I1B4XX</t>
  </si>
  <si>
    <t>STATISTICAL ANALYST V</t>
  </si>
  <si>
    <t>I1B5</t>
  </si>
  <si>
    <t>I1B5XX</t>
  </si>
  <si>
    <t>STORE MANAGER I</t>
  </si>
  <si>
    <t>H6S4</t>
  </si>
  <si>
    <t>H6S4XX</t>
  </si>
  <si>
    <t>STRUCTURAL TRADES I</t>
  </si>
  <si>
    <t>D6D1</t>
  </si>
  <si>
    <t>D6D1XX</t>
  </si>
  <si>
    <t>STRUCTURAL TRADES II</t>
  </si>
  <si>
    <t>D6D2</t>
  </si>
  <si>
    <t>D6D2XX</t>
  </si>
  <si>
    <t>STRUCTURAL TRADES III</t>
  </si>
  <si>
    <t>D6D3</t>
  </si>
  <si>
    <t>D6D3XX</t>
  </si>
  <si>
    <t>STUDENT SERVICES SPEC I</t>
  </si>
  <si>
    <t>H3H1</t>
  </si>
  <si>
    <t>H3H1XX</t>
  </si>
  <si>
    <t>STUDENT SERVICES SPEC II</t>
  </si>
  <si>
    <t>H3H2</t>
  </si>
  <si>
    <t>H3H2XX</t>
  </si>
  <si>
    <t>STUDENT SERVICES SPEC III</t>
  </si>
  <si>
    <t>H3H3</t>
  </si>
  <si>
    <t>H3H3XX</t>
  </si>
  <si>
    <t>STUDENT SERVICES SPEC IV</t>
  </si>
  <si>
    <t>H3H4</t>
  </si>
  <si>
    <t>H3H4XX</t>
  </si>
  <si>
    <t>STUDENT SERVICES SPEC V</t>
  </si>
  <si>
    <t>H3H5</t>
  </si>
  <si>
    <t>H3H5XX</t>
  </si>
  <si>
    <t>STUDENT TRAINEE I</t>
  </si>
  <si>
    <t>H4T1</t>
  </si>
  <si>
    <t>H4T1IX</t>
  </si>
  <si>
    <t>STUDENT TRAINEE II</t>
  </si>
  <si>
    <t>H4T2</t>
  </si>
  <si>
    <t>H4T2IX</t>
  </si>
  <si>
    <t>STUDENT TRAINEE III</t>
  </si>
  <si>
    <t>H4T3</t>
  </si>
  <si>
    <t>H4T3IX</t>
  </si>
  <si>
    <t>STUDENT TRAINEE IV</t>
  </si>
  <si>
    <t>H4T4</t>
  </si>
  <si>
    <t>H4T4IX</t>
  </si>
  <si>
    <t>SYSTEMS MONITORING COORD I</t>
  </si>
  <si>
    <t>G2C2</t>
  </si>
  <si>
    <t>G2C2TX</t>
  </si>
  <si>
    <t>SYSTEMS MONITORING COORD II</t>
  </si>
  <si>
    <t>G2C3</t>
  </si>
  <si>
    <t>G2C3XX</t>
  </si>
  <si>
    <t>SYSTEMS MONITORING COORD III</t>
  </si>
  <si>
    <t>G2C4</t>
  </si>
  <si>
    <t>G2C4XX</t>
  </si>
  <si>
    <t>SYSTEMS MONITORING INTERN</t>
  </si>
  <si>
    <t>G2C1</t>
  </si>
  <si>
    <t>G2C1IX</t>
  </si>
  <si>
    <t>TAX COMPLIANCE AGENT I</t>
  </si>
  <si>
    <t>H8M2</t>
  </si>
  <si>
    <t>H8M2XX</t>
  </si>
  <si>
    <t>TAX COMPLIANCE AGENT II</t>
  </si>
  <si>
    <t>H8M3</t>
  </si>
  <si>
    <t>H8M3XX</t>
  </si>
  <si>
    <t>TAX COMPLIANCE AGENT III</t>
  </si>
  <si>
    <t>H8M4</t>
  </si>
  <si>
    <t>H8M4XX</t>
  </si>
  <si>
    <t>TAX COMPLIANCE AGENT IN</t>
  </si>
  <si>
    <t>H8M1</t>
  </si>
  <si>
    <t>H8M1IX</t>
  </si>
  <si>
    <t>TAX CONFEREE I</t>
  </si>
  <si>
    <t>H8L1</t>
  </si>
  <si>
    <t>H8L1XX</t>
  </si>
  <si>
    <t>TAX CONFEREE II</t>
  </si>
  <si>
    <t>H8L2</t>
  </si>
  <si>
    <t>H8L2XX</t>
  </si>
  <si>
    <t>TAX EXAMINER I</t>
  </si>
  <si>
    <t>H8N1</t>
  </si>
  <si>
    <t>H8N1XX</t>
  </si>
  <si>
    <t>TAX EXAMINER II</t>
  </si>
  <si>
    <t>H8N2</t>
  </si>
  <si>
    <t>H8N2XX</t>
  </si>
  <si>
    <t>TAX EXAMINER III</t>
  </si>
  <si>
    <t>H8N3</t>
  </si>
  <si>
    <t>H8N3XX</t>
  </si>
  <si>
    <t>TAX EXAMINER IV</t>
  </si>
  <si>
    <t>H8N4</t>
  </si>
  <si>
    <t>H8N4XX</t>
  </si>
  <si>
    <t>TAX EXAMINER V</t>
  </si>
  <si>
    <t>H8N5</t>
  </si>
  <si>
    <t>H8N5XX</t>
  </si>
  <si>
    <t>TECHNICIAN I</t>
  </si>
  <si>
    <t>H4M1</t>
  </si>
  <si>
    <t>H4M1IX</t>
  </si>
  <si>
    <t>H05</t>
  </si>
  <si>
    <t>TECHNICIAN II</t>
  </si>
  <si>
    <t>H4M2</t>
  </si>
  <si>
    <t>H4M2TX</t>
  </si>
  <si>
    <t>TECHNICIAN III</t>
  </si>
  <si>
    <t>H4M3</t>
  </si>
  <si>
    <t>H4M3XX</t>
  </si>
  <si>
    <t>TECHNICIAN IV</t>
  </si>
  <si>
    <t>H4M4</t>
  </si>
  <si>
    <t>H4M4XX</t>
  </si>
  <si>
    <t>TECHNICIAN V</t>
  </si>
  <si>
    <t>H4M5</t>
  </si>
  <si>
    <t>H4M5XX</t>
  </si>
  <si>
    <t>TELECOMMUNICATIONS ENGINEER I</t>
  </si>
  <si>
    <t>I6B1</t>
  </si>
  <si>
    <t>I6B1XX</t>
  </si>
  <si>
    <t>TELECOMMUNICATIONS ENGINEER II</t>
  </si>
  <si>
    <t>I6B2</t>
  </si>
  <si>
    <t>I6B2XX</t>
  </si>
  <si>
    <t>TELECOMMUNICATIONS ENGINEER III</t>
  </si>
  <si>
    <t>I6B3</t>
  </si>
  <si>
    <t>I6B3XX</t>
  </si>
  <si>
    <t>TELECOMMUNICATIONS ENGINEER IV</t>
  </si>
  <si>
    <t>I6B4</t>
  </si>
  <si>
    <t>I6B4XX</t>
  </si>
  <si>
    <t>TELECOMMUNICATIONS INTERN</t>
  </si>
  <si>
    <t>I6A1</t>
  </si>
  <si>
    <t>I6A1IX</t>
  </si>
  <si>
    <t>TELECOMMUNICATIONS SPECIALIST I</t>
  </si>
  <si>
    <t>I6A2</t>
  </si>
  <si>
    <t>I6A2XX</t>
  </si>
  <si>
    <t>TELECOMMUNICATIONS SPECIALIST II</t>
  </si>
  <si>
    <t>I6A3</t>
  </si>
  <si>
    <t>I6A3XX</t>
  </si>
  <si>
    <t>TELECOMMUNICATIONS SPECIALIST III</t>
  </si>
  <si>
    <t>I6A4</t>
  </si>
  <si>
    <t>I6A4XX</t>
  </si>
  <si>
    <t>TELECOMMUNICATIONS SPECIALIST IV</t>
  </si>
  <si>
    <t>I6A5</t>
  </si>
  <si>
    <t>I6A5XX</t>
  </si>
  <si>
    <t>TELEPHONE OPERATOR I</t>
  </si>
  <si>
    <t>G1C2</t>
  </si>
  <si>
    <t>G1C2TX</t>
  </si>
  <si>
    <t>TELEPHONE OPERATOR II</t>
  </si>
  <si>
    <t>G1C3</t>
  </si>
  <si>
    <t>G1C3XX</t>
  </si>
  <si>
    <t>TEMPORARY AIDE</t>
  </si>
  <si>
    <t>P</t>
  </si>
  <si>
    <t>P1A1</t>
  </si>
  <si>
    <t>P1A1XX</t>
  </si>
  <si>
    <t>P10</t>
  </si>
  <si>
    <t>THERAPIST I</t>
  </si>
  <si>
    <t>C5K1</t>
  </si>
  <si>
    <t>C5K1IX</t>
  </si>
  <si>
    <t>THERAPIST II</t>
  </si>
  <si>
    <t>C5K2</t>
  </si>
  <si>
    <t>C5K2TX</t>
  </si>
  <si>
    <t>THERAPIST III</t>
  </si>
  <si>
    <t>C5K3</t>
  </si>
  <si>
    <t>C5K3XX</t>
  </si>
  <si>
    <t>THERAPIST IV</t>
  </si>
  <si>
    <t>C5K4</t>
  </si>
  <si>
    <t>C5K4XX</t>
  </si>
  <si>
    <t>THERAPY ASSISTANT I</t>
  </si>
  <si>
    <t>C5L1</t>
  </si>
  <si>
    <t>C5L1XX</t>
  </si>
  <si>
    <t>THERAPY ASSISTANT II</t>
  </si>
  <si>
    <t>C5L2</t>
  </si>
  <si>
    <t>C5L2XX</t>
  </si>
  <si>
    <t>THERAPY ASSISTANT III</t>
  </si>
  <si>
    <t>C5L3</t>
  </si>
  <si>
    <t>C5L3XX</t>
  </si>
  <si>
    <t>THERAPY ASSISTANT IV</t>
  </si>
  <si>
    <t>C5L4</t>
  </si>
  <si>
    <t>C5L4XX</t>
  </si>
  <si>
    <t>C13</t>
  </si>
  <si>
    <t>TRAINING SPECIALIST I</t>
  </si>
  <si>
    <t>H4I1</t>
  </si>
  <si>
    <t>H4I1XX</t>
  </si>
  <si>
    <t>TRAINING SPECIALIST II</t>
  </si>
  <si>
    <t>H4I2</t>
  </si>
  <si>
    <t>H4I2XX</t>
  </si>
  <si>
    <t>TRAINING SPECIALIST III</t>
  </si>
  <si>
    <t>H4i3</t>
  </si>
  <si>
    <t>H4I3XX</t>
  </si>
  <si>
    <t>TRAINING SPECIALIST IV</t>
  </si>
  <si>
    <t>H4I4</t>
  </si>
  <si>
    <t>H4I4XX</t>
  </si>
  <si>
    <t>TRAINING SPECIALIST V</t>
  </si>
  <si>
    <t>H4I5</t>
  </si>
  <si>
    <t>H4I5XX</t>
  </si>
  <si>
    <t>TRANSPORTATION MTC I</t>
  </si>
  <si>
    <t>D7D1</t>
  </si>
  <si>
    <t>D7D1XX</t>
  </si>
  <si>
    <t>TRANSPORTATION MTC II</t>
  </si>
  <si>
    <t>D7D2</t>
  </si>
  <si>
    <t>D7D2XX</t>
  </si>
  <si>
    <t>TRANSPORTATION MTC III</t>
  </si>
  <si>
    <t>D7D3</t>
  </si>
  <si>
    <t>D7D3XX</t>
  </si>
  <si>
    <t>UNEMP INSURANCE TECH</t>
  </si>
  <si>
    <t>G3H2</t>
  </si>
  <si>
    <t>G3H2TX</t>
  </si>
  <si>
    <t>UNEMP INSURANCE TECH INT</t>
  </si>
  <si>
    <t>G3H1</t>
  </si>
  <si>
    <t>G3H1IX</t>
  </si>
  <si>
    <t>UTILITY PLANT OPER I</t>
  </si>
  <si>
    <t>D6E1</t>
  </si>
  <si>
    <t>D6E1XX</t>
  </si>
  <si>
    <t>UTILITY PLANT OPER II</t>
  </si>
  <si>
    <t>D6E2</t>
  </si>
  <si>
    <t>D6E2XX</t>
  </si>
  <si>
    <t>VETERINARIAN I</t>
  </si>
  <si>
    <t>C9B1</t>
  </si>
  <si>
    <t>C9B1XX</t>
  </si>
  <si>
    <t>VETERINARIAN II</t>
  </si>
  <si>
    <t>C9B2</t>
  </si>
  <si>
    <t>C9B2XX</t>
  </si>
  <si>
    <t>VETERINARIAN III</t>
  </si>
  <si>
    <t>C9B3</t>
  </si>
  <si>
    <t>C9B3XX</t>
  </si>
  <si>
    <t>VETERINARY TECHNOLOGY I</t>
  </si>
  <si>
    <t>C9C1</t>
  </si>
  <si>
    <t>C9C1XX</t>
  </si>
  <si>
    <t>VETERINARY TECHNOLOGY II</t>
  </si>
  <si>
    <t>C9C2</t>
  </si>
  <si>
    <t>C9C2XX</t>
  </si>
  <si>
    <t>VETERINARY TECHNOLOGY III</t>
  </si>
  <si>
    <t>C9C3</t>
  </si>
  <si>
    <t>C9C3XX</t>
  </si>
  <si>
    <t>VETERINARY TECHNOLOGY IV</t>
  </si>
  <si>
    <t>C9C4</t>
  </si>
  <si>
    <t>C9C4XX</t>
  </si>
  <si>
    <t>WILDLIFE MANAGER I</t>
  </si>
  <si>
    <t>H6U1</t>
  </si>
  <si>
    <t>H6U1XX</t>
  </si>
  <si>
    <t>WILDLIFE MANAGER II</t>
  </si>
  <si>
    <t>H6U2</t>
  </si>
  <si>
    <t>H6U2XX</t>
  </si>
  <si>
    <t>WILDLIFE MANAGER III</t>
  </si>
  <si>
    <t>H6U3</t>
  </si>
  <si>
    <t>H6U3XX</t>
  </si>
  <si>
    <t>WILDLIFE MANAGER IV</t>
  </si>
  <si>
    <t>H6U4</t>
  </si>
  <si>
    <t>H6U4XX</t>
  </si>
  <si>
    <t>WILDLIFE MANAGER V</t>
  </si>
  <si>
    <t>H6U5</t>
  </si>
  <si>
    <t>H6U5XX</t>
  </si>
  <si>
    <t>WILDLIFE MANAGER VI</t>
  </si>
  <si>
    <t>H6U6</t>
  </si>
  <si>
    <t>H6U6XX</t>
  </si>
  <si>
    <t>YOUTH SERV ADMIN</t>
  </si>
  <si>
    <t>H6V5</t>
  </si>
  <si>
    <t>H6V5XX</t>
  </si>
  <si>
    <t>YOUTH SERV COUNSELOR I</t>
  </si>
  <si>
    <t>H6V1</t>
  </si>
  <si>
    <t>H6V1XX</t>
  </si>
  <si>
    <t>YOUTH SERV COUNSELOR II</t>
  </si>
  <si>
    <t>H6V2</t>
  </si>
  <si>
    <t>H6V2XX</t>
  </si>
  <si>
    <t>YOUTH SERV COUNSELOR III</t>
  </si>
  <si>
    <t>H6V3</t>
  </si>
  <si>
    <t>H6V3XX</t>
  </si>
  <si>
    <t>FTE Position</t>
  </si>
  <si>
    <t>Full Year FTE</t>
  </si>
  <si>
    <t>End Date
(If Applicable)</t>
  </si>
  <si>
    <t>Current Year
Prorated FTE</t>
  </si>
  <si>
    <t>Budget Year
Prorated FTE</t>
  </si>
  <si>
    <t>Out Year 1
Prorated FTE</t>
  </si>
  <si>
    <t>Out Year 2
Prorated FTE</t>
  </si>
  <si>
    <t>Out Year 3
Prorated FTE</t>
  </si>
  <si>
    <t>% of Salary</t>
  </si>
  <si>
    <t>Type of Employee</t>
  </si>
  <si>
    <t>Relative FY</t>
  </si>
  <si>
    <t>FY</t>
  </si>
  <si>
    <t>Current Year</t>
  </si>
  <si>
    <t>Budget Year</t>
  </si>
  <si>
    <t>Out Year 1</t>
  </si>
  <si>
    <t>Out Year 2</t>
  </si>
  <si>
    <t>Out Year 3</t>
  </si>
  <si>
    <t>FY 2023-24</t>
  </si>
  <si>
    <t>FY Start</t>
  </si>
  <si>
    <t>FY End</t>
  </si>
  <si>
    <t>Start Proration</t>
  </si>
  <si>
    <t>End Proration</t>
  </si>
  <si>
    <t>Start Year</t>
  </si>
  <si>
    <t>End Year</t>
  </si>
  <si>
    <t>Position</t>
  </si>
  <si>
    <t>Prorated FTE</t>
  </si>
  <si>
    <t>Personal Services</t>
  </si>
  <si>
    <t>Standard Operating</t>
  </si>
  <si>
    <t>Capital Outlay</t>
  </si>
  <si>
    <t>Centrally Appropriated</t>
  </si>
  <si>
    <t>General Fund</t>
  </si>
  <si>
    <t>Cash Funds</t>
  </si>
  <si>
    <t>Reapprop. Funds</t>
  </si>
  <si>
    <t>Federal Funds</t>
  </si>
  <si>
    <t>PERA</t>
  </si>
  <si>
    <t>Base Salary Adjustments</t>
  </si>
  <si>
    <t>Supplies</t>
  </si>
  <si>
    <t>Telephone</t>
  </si>
  <si>
    <t>Computer Software</t>
  </si>
  <si>
    <t>Standard Operating Costs
Per FTE</t>
  </si>
  <si>
    <t>Capital Outlay
Per FTE</t>
  </si>
  <si>
    <t>Furniture</t>
  </si>
  <si>
    <t>Computer</t>
  </si>
  <si>
    <t>Supplemental PERA</t>
  </si>
  <si>
    <t>All Employee Insurance</t>
  </si>
  <si>
    <t>Centrally Appropriated Costs
Per FTE</t>
  </si>
  <si>
    <t>HLD</t>
  </si>
  <si>
    <t>Short term disability</t>
  </si>
  <si>
    <t>FAMLI premium</t>
  </si>
  <si>
    <t>Leased Space</t>
  </si>
  <si>
    <t>Department:</t>
  </si>
  <si>
    <t>Total FTE</t>
  </si>
  <si>
    <t>Total Appropriation</t>
  </si>
  <si>
    <t>Default Fund:</t>
  </si>
  <si>
    <t>Early Childhood</t>
  </si>
  <si>
    <t>Row</t>
  </si>
  <si>
    <t>Item</t>
  </si>
  <si>
    <t>Cost Per Unit</t>
  </si>
  <si>
    <t>Units</t>
  </si>
  <si>
    <t>Total Other Standard Costs</t>
  </si>
  <si>
    <t>Total Non Standard Costs</t>
  </si>
  <si>
    <t>Table 5.1: FTE Expenditure (Out Year 2)</t>
  </si>
  <si>
    <t>Table 5.2: Other Standard Expenditure (Out Year 2)</t>
  </si>
  <si>
    <t>Table 5.3: Non Standard Expenditure (Out Year 2)</t>
  </si>
  <si>
    <t>Table 6.1: FTE Expenditure (Out Year 3)</t>
  </si>
  <si>
    <t>Table 6.2: Other Standard Expenditure (Out Year 3)</t>
  </si>
  <si>
    <t>Table 6.3: Non Standard Expenditure (Out Year 3)</t>
  </si>
  <si>
    <t>Current Year (Click + to Use)</t>
  </si>
  <si>
    <t>Budget Year (Click + to Use)</t>
  </si>
  <si>
    <t>Out Year 1 Year (Click + to Use)</t>
  </si>
  <si>
    <t>Out Year 2 Year (Click + to Use)</t>
  </si>
  <si>
    <t>Out Year 3 Year (Click + to Use)</t>
  </si>
  <si>
    <t>n/a</t>
  </si>
  <si>
    <t>Division(s):</t>
  </si>
  <si>
    <t>Cash Fund(s):</t>
  </si>
  <si>
    <t>Line Item</t>
  </si>
  <si>
    <t>Total Costs</t>
  </si>
  <si>
    <t>Orange Highlighting</t>
  </si>
  <si>
    <t>indicates that that column defaults to a generally useful formula but may require your adjustments</t>
  </si>
  <si>
    <t>Calculations Tab:</t>
  </si>
  <si>
    <t xml:space="preserve">For large bills, it may be useful for you to create multiple calculations tabs (i.e you may want to show service cost and administration cost calculations on separate tabs) </t>
  </si>
  <si>
    <t>Row Labels</t>
  </si>
  <si>
    <t>have the same start and end dates</t>
  </si>
  <si>
    <t xml:space="preserve">The Calculations Tab is a free-form space for you show any data or calculations that are relevant to the analysis </t>
  </si>
  <si>
    <t>Expenditures Tab:</t>
  </si>
  <si>
    <t>Table X.1 shows the FTE Costs Calculations</t>
  </si>
  <si>
    <t>By default only the budget year and out year 1 tables are shown</t>
  </si>
  <si>
    <t>Table X.2 shows the Other Standard Cost Calculations</t>
  </si>
  <si>
    <t>Table X.3 shows the Non-Standard Cost Calculations</t>
  </si>
  <si>
    <t>Enter the unit and the cost per unit and direct us to the place in the calculations tab where you calculated these numbers</t>
  </si>
  <si>
    <t>Table 1</t>
  </si>
  <si>
    <t>Table 1 will summarize based on your inputs in Tables 2-6</t>
  </si>
  <si>
    <t>Tables 2-6</t>
  </si>
  <si>
    <t>The number of FTE needed</t>
  </si>
  <si>
    <t>the same position classification,</t>
  </si>
  <si>
    <t>Start Date</t>
  </si>
  <si>
    <r>
      <rPr>
        <sz val="10"/>
        <color theme="5"/>
        <rFont val="Arial"/>
        <family val="2"/>
      </rPr>
      <t>If different than default,</t>
    </r>
    <r>
      <rPr>
        <sz val="10"/>
        <rFont val="Arial"/>
        <family val="2"/>
      </rPr>
      <t xml:space="preserve"> enter the:</t>
    </r>
  </si>
  <si>
    <t>End Date</t>
  </si>
  <si>
    <t>indicates that you should NOT adjust that tab or column because it displays universal data and/or is formulaic based on your inputs in other places</t>
  </si>
  <si>
    <r>
      <rPr>
        <sz val="10"/>
        <color theme="5"/>
        <rFont val="Arial"/>
        <family val="2"/>
      </rPr>
      <t xml:space="preserve">If you need to make a change, </t>
    </r>
    <r>
      <rPr>
        <sz val="10"/>
        <rFont val="Arial"/>
        <family val="2"/>
      </rPr>
      <t>please discuss with your LCS analyst first</t>
    </r>
  </si>
  <si>
    <t>Computer Programming - Established (Current Year)</t>
  </si>
  <si>
    <t>Computer Programming - Established (Budget Year)</t>
  </si>
  <si>
    <t>Computer Programming - Established (Out Years)</t>
  </si>
  <si>
    <t>Computer Programing - Emerging (Current Year)</t>
  </si>
  <si>
    <t>Base Travel Mileage</t>
  </si>
  <si>
    <t>&lt;- Unhide for Revenue Standard Costs</t>
  </si>
  <si>
    <t>Capital Outlay (1st Yr Only)</t>
  </si>
  <si>
    <t>Fee Revenue</t>
  </si>
  <si>
    <t>Please document changes in fee revenue (if applicable) using the tables below.</t>
  </si>
  <si>
    <t>LLS Number:</t>
  </si>
  <si>
    <t>At least two years of revenue are typically required.</t>
  </si>
  <si>
    <t>Current Law</t>
  </si>
  <si>
    <t>Under the Bill</t>
  </si>
  <si>
    <t>Fee Impact</t>
  </si>
  <si>
    <t>Fee Name</t>
  </si>
  <si>
    <t>Fee Amount</t>
  </si>
  <si>
    <t>Payers</t>
  </si>
  <si>
    <t>Change in Revenue</t>
  </si>
  <si>
    <t>Totals</t>
  </si>
  <si>
    <t>Fee Revenue:</t>
  </si>
  <si>
    <t>TAB DESCRIPTIONS</t>
  </si>
  <si>
    <t>duties related to the same provisions of the bill</t>
  </si>
  <si>
    <t>Defaults to Never (i.e., ongoing FTE)</t>
  </si>
  <si>
    <t>Defaults to State (change for Safety/Trooper, Judicial)</t>
  </si>
  <si>
    <t>Table 1.1: Total Expenditures - All Years</t>
  </si>
  <si>
    <t xml:space="preserve">By default, tables are only visible for the budget year and out year 1 </t>
  </si>
  <si>
    <t>This will auto-populate based on the information you provided in the FTE tab and the standard cost information shown in the Salary and Cost Data tab</t>
  </si>
  <si>
    <t>These items populate using Common Policy or other standard costs.</t>
  </si>
  <si>
    <t>Be sure to indicate the fund source where fee revenue is deposited.</t>
  </si>
  <si>
    <t>Receiving Fund</t>
  </si>
  <si>
    <t>Enter the affected population, current fee (if any), and the estimated/specified fee about under the bill</t>
  </si>
  <si>
    <t>The Fee Revenue Tab is where you can estimate any new fees or fee increases that result from the bill</t>
  </si>
  <si>
    <r>
      <rPr>
        <b/>
        <sz val="10"/>
        <rFont val="Arial"/>
        <family val="2"/>
      </rPr>
      <t xml:space="preserve">Questions/Comments: </t>
    </r>
    <r>
      <rPr>
        <sz val="10"/>
        <rFont val="Arial"/>
        <family val="2"/>
      </rPr>
      <t>For questions or troubleshooting, please contact Kristine McLaughlin: kristine.mclaughlin@coleg.gov, 303-866-4776</t>
    </r>
  </si>
  <si>
    <t>Table 2.1: FTE Expenditures (Current Year)</t>
  </si>
  <si>
    <t>Table 1.1: Total Expendituress - All Years</t>
  </si>
  <si>
    <t>Table 2.2: Other Standard Expenditures (Current Year)</t>
  </si>
  <si>
    <t>Table 2.3: Non-Standard Expenditures (Current Year)</t>
  </si>
  <si>
    <t>Table 3.1: FTE Expenditures (Budget Year)</t>
  </si>
  <si>
    <t>Table 3.2: Other Standard Expenditures (Budget Year)</t>
  </si>
  <si>
    <t>Table 3.3: Non-Standard Expenditures (Budget Year)</t>
  </si>
  <si>
    <t>Table 4.1: FTE Expenditures (Out Year 1)</t>
  </si>
  <si>
    <t>Table 4.2: Other Standard Expenditures (Out Year 1)</t>
  </si>
  <si>
    <t>Table 4.3: Non Standard Expenditures (Out Year 1)</t>
  </si>
  <si>
    <t>Total Non-Standard Costs</t>
  </si>
  <si>
    <t>Base Annual Salary</t>
  </si>
  <si>
    <t xml:space="preserve"> (Click + to use/expand if hidden)</t>
  </si>
  <si>
    <t>As required by Bill Section</t>
  </si>
  <si>
    <t>Indirect Costs</t>
  </si>
  <si>
    <t>Green Highlighting</t>
  </si>
  <si>
    <t>Light Gray Highlighting</t>
  </si>
  <si>
    <t>Default Split:</t>
  </si>
  <si>
    <t>Note: you can list multiples in the same cell</t>
  </si>
  <si>
    <r>
      <rPr>
        <sz val="10"/>
        <color theme="5"/>
        <rFont val="Arial"/>
        <family val="2"/>
      </rPr>
      <t xml:space="preserve">If you use cash funds, </t>
    </r>
    <r>
      <rPr>
        <sz val="10"/>
        <color theme="1"/>
        <rFont val="Arial"/>
        <family val="2"/>
      </rPr>
      <t>specify which cash funds at the top of the page</t>
    </r>
  </si>
  <si>
    <t>(blank)</t>
  </si>
  <si>
    <t>Grand Total</t>
  </si>
  <si>
    <t>Sum of Current Year</t>
  </si>
  <si>
    <t>Sum of Budget Year</t>
  </si>
  <si>
    <t>Sum of Out Year 1</t>
  </si>
  <si>
    <t>Sum of Out Year 2</t>
  </si>
  <si>
    <t>Sum of Out Year 3</t>
  </si>
  <si>
    <t>Note: defaults to 100% General Fund</t>
  </si>
  <si>
    <t>If the formulaic tab is useful but not complete,</t>
  </si>
  <si>
    <t>Base Monthly Salary</t>
  </si>
  <si>
    <t>Inputs</t>
  </si>
  <si>
    <t>Computer Programming - Emerging (Current Year)</t>
  </si>
  <si>
    <t>Computer Programming - Emerging (Budget Year)</t>
  </si>
  <si>
    <t>Computer Programming - Emerging (Out Years)</t>
  </si>
  <si>
    <t>One-Time Expense Adjustment</t>
  </si>
  <si>
    <t>Check Sum</t>
  </si>
  <si>
    <t>Bill</t>
  </si>
  <si>
    <t>Start Date (MM/YYYY)</t>
  </si>
  <si>
    <t>Y</t>
  </si>
  <si>
    <t>All Employee Insurance For Formula</t>
  </si>
  <si>
    <t>Supplemental PERA For Formula</t>
  </si>
  <si>
    <t>Central</t>
  </si>
  <si>
    <t>Table 1: Department Info</t>
  </si>
  <si>
    <t>Table 1:</t>
  </si>
  <si>
    <t xml:space="preserve">Table 2: FTE Inputs for Personnel Services, Standard Operating, and Capital Outlay Calculation </t>
  </si>
  <si>
    <t>Include?</t>
  </si>
  <si>
    <t>N</t>
  </si>
  <si>
    <t>Total</t>
  </si>
  <si>
    <t>Copy template and rename AGENCY_XBXX-XXXX_Response_MM.DD (i.e HCPF_SB24-001_Response_01.31)</t>
  </si>
  <si>
    <t>The section of the bill driving the need</t>
  </si>
  <si>
    <t>To add rows</t>
  </si>
  <si>
    <t>select the ENTIRE row above the new row and drag it down</t>
  </si>
  <si>
    <t>Do the same for any subsequent tabs</t>
  </si>
  <si>
    <t>i.e. If you added a row in Tab 1 - FTE Entry, add that row to Tables X.1 in tabs 2 and 3</t>
  </si>
  <si>
    <t>If you added a row in Tab 2 - Expenditures, add that same row to Tab 3</t>
  </si>
  <si>
    <t>Table 2</t>
  </si>
  <si>
    <t>Table 3</t>
  </si>
  <si>
    <t>Cost info fill out automatically</t>
  </si>
  <si>
    <r>
      <rPr>
        <sz val="10"/>
        <color theme="5"/>
        <rFont val="Arial"/>
        <family val="2"/>
      </rPr>
      <t>Defaults</t>
    </r>
    <r>
      <rPr>
        <sz val="10"/>
        <rFont val="Arial"/>
        <family val="2"/>
      </rPr>
      <t xml:space="preserve"> to centrally appropriated unless you have more than 20 FTE</t>
    </r>
  </si>
  <si>
    <t>Table 1 will summarize costs for all fiscal years based on your inputs in Tables 2-6</t>
  </si>
  <si>
    <r>
      <rPr>
        <sz val="10"/>
        <color theme="5"/>
        <rFont val="Arial"/>
        <family val="2"/>
      </rPr>
      <t xml:space="preserve">If you added more than five entries in the FTE Tab, </t>
    </r>
    <r>
      <rPr>
        <sz val="10"/>
        <rFont val="Arial"/>
        <family val="2"/>
      </rPr>
      <t>insert more rows above the totaling row in Table X.1</t>
    </r>
    <r>
      <rPr>
        <sz val="10"/>
        <color theme="5"/>
        <rFont val="Arial"/>
        <family val="2"/>
      </rPr>
      <t>, then</t>
    </r>
    <r>
      <rPr>
        <sz val="10"/>
        <rFont val="Arial"/>
        <family val="2"/>
      </rPr>
      <t xml:space="preserve"> select the ENTIRE row above the newly added rows and drag it down (See General Info)</t>
    </r>
  </si>
  <si>
    <r>
      <rPr>
        <i/>
        <sz val="10"/>
        <color theme="5"/>
        <rFont val="Arial"/>
        <family val="2"/>
      </rPr>
      <t>If you need funding in the current year or if the out year 2/3 costs are different than out year 1,</t>
    </r>
    <r>
      <rPr>
        <i/>
        <sz val="10"/>
        <rFont val="Arial"/>
        <family val="2"/>
      </rPr>
      <t xml:space="preserve"> unhide those tables with the + buttons </t>
    </r>
    <r>
      <rPr>
        <i/>
        <sz val="10"/>
        <color theme="5"/>
        <rFont val="Arial"/>
        <family val="2"/>
      </rPr>
      <t>and</t>
    </r>
    <r>
      <rPr>
        <i/>
        <sz val="10"/>
        <rFont val="Arial"/>
        <family val="2"/>
      </rPr>
      <t xml:space="preserve"> mark them as included in Table 1</t>
    </r>
  </si>
  <si>
    <r>
      <rPr>
        <sz val="10"/>
        <color theme="5"/>
        <rFont val="Arial"/>
        <family val="2"/>
      </rPr>
      <t>If you need funding in the current year or if the out year 2/3 costs are different than out year 1,</t>
    </r>
    <r>
      <rPr>
        <sz val="10"/>
        <rFont val="Arial"/>
        <family val="2"/>
      </rPr>
      <t xml:space="preserve"> unhide those tables with the + buttons </t>
    </r>
    <r>
      <rPr>
        <sz val="10"/>
        <color theme="5"/>
        <rFont val="Arial"/>
        <family val="2"/>
      </rPr>
      <t>and</t>
    </r>
    <r>
      <rPr>
        <sz val="10"/>
        <rFont val="Arial"/>
        <family val="2"/>
      </rPr>
      <t xml:space="preserve"> mark them as included in Table 1</t>
    </r>
  </si>
  <si>
    <t>A header is included so that you may easily hide and unhide years</t>
  </si>
  <si>
    <t>The Calculations Tab and Fee Revenue Tab stand alone (they do not pull or feed into anything).</t>
  </si>
  <si>
    <t>The Fee Revenue Tab is available for estimating fee impacts.</t>
  </si>
  <si>
    <t>2) Next, if new FTE is required, enter the staff information on the FTE Tab.</t>
  </si>
  <si>
    <t>Note: there are two versions of the Funding Source Tab - one is formulaic and allows you to enter fund splits that apply to all expenditures by percent (i.e., 100% General Fund, or 50% General Fund and 50% Cash Funds)</t>
  </si>
  <si>
    <t>Bill Number:</t>
  </si>
  <si>
    <t>Division:</t>
  </si>
  <si>
    <t>FN Common Policies</t>
  </si>
  <si>
    <t>Not required</t>
  </si>
  <si>
    <t>Based on FTE in Table 2</t>
  </si>
  <si>
    <t>Centrally Appropriated or Appropriated in Bill?</t>
  </si>
  <si>
    <t>Agency Contact:</t>
  </si>
  <si>
    <t>Table 1. Summary of FTE Positions by Year</t>
  </si>
  <si>
    <t>HOW TO USE THIS SPREADSHEET</t>
  </si>
  <si>
    <t>indicates that you must fill out that tab, column, or cell to add or adjust a cost</t>
  </si>
  <si>
    <t>INCLUDE/EXCLUDE ROWS</t>
  </si>
  <si>
    <t>COLOR CODING</t>
  </si>
  <si>
    <t>Include Y/N?</t>
  </si>
  <si>
    <t xml:space="preserve">Why is this function here? It is useful for "what if" analysis, to see the impact of changes without removing data from your spreadsheet. </t>
  </si>
  <si>
    <t>Also, it allows you to clearly exclude a cost based on an amendment or new information/assumptions.</t>
  </si>
  <si>
    <t>TIPS (WORKSHEET WIDE)</t>
  </si>
  <si>
    <t>Select the row below where you want the new row and click insert</t>
  </si>
  <si>
    <t>EXPAND / HIDE SECTIONS</t>
  </si>
  <si>
    <t>Click + / - in the gray area on the left of your screen to expand or hide sections on each tab.</t>
  </si>
  <si>
    <t>For example, the current fiscal year and out-years 2 and 3 are hidden by default.  Click + if you need to use/see these sections.</t>
  </si>
  <si>
    <t>If you aren't familiar with expanding/collapsing sections, you can do so in the section immediately below to see detailed descriptions of each tab on this worksheet.</t>
  </si>
  <si>
    <t>May be less than 1.0, but round to the nearest 0.1 FTE</t>
  </si>
  <si>
    <t>May be more than 1.0 if you want to hire multiple people with:</t>
  </si>
  <si>
    <t>Select Type of Employee from the dropdown menu</t>
  </si>
  <si>
    <t>FILE NAME</t>
  </si>
  <si>
    <t>All Employee Insurance/ Supplemental PERA</t>
  </si>
  <si>
    <t>To add FTE, enter the following into Table 2:</t>
  </si>
  <si>
    <r>
      <rPr>
        <sz val="10"/>
        <color theme="5"/>
        <rFont val="Arial"/>
        <family val="2"/>
      </rPr>
      <t>Defaults</t>
    </r>
    <r>
      <rPr>
        <sz val="10"/>
        <rFont val="Arial"/>
        <family val="2"/>
      </rPr>
      <t xml:space="preserve"> to $0 Per FTE. Toggle to select standard cost if leased space is needed, or enter a custom amount.</t>
    </r>
  </si>
  <si>
    <t>This row can be used to calculate indirect cost assessments as a percent of total appropriations.</t>
  </si>
  <si>
    <t>Note: If you need to appropriate funds for indirect costs in the bill, rather than centrally appropriated, follow the instructions on the cell input (hard code costs before selecting "Bill")</t>
  </si>
  <si>
    <t>If your agency uses a different method of calculating indirect costs, you can do so in the Calculations Tab and we will incorporate as needed.</t>
  </si>
  <si>
    <t>Table 2 shows the estimates for the current year, Table 3 for the upcoming budget year, etc.</t>
  </si>
  <si>
    <t>Fund Source:</t>
  </si>
  <si>
    <t>The Fund Source Tab is where you will indicate the fund source (GF, CF, FF) and line item for costs under the bill</t>
  </si>
  <si>
    <t>The other is MANUAL for you to do more custom/complicated fund source allocations</t>
  </si>
  <si>
    <t>To use the MANUAL Fund Source tab</t>
  </si>
  <si>
    <t>Fill out the fund splits for each item in Table 2.1 onward.  You can do this by adding formulas or other methods.</t>
  </si>
  <si>
    <t>To use the FORMULAIC Fund Source tab</t>
  </si>
  <si>
    <t>If all costs are paid from one source or have the same fund splits, use 3-Fund Source (Formulaic)</t>
  </si>
  <si>
    <t>Enter the percentage fund splits at top of page</t>
  </si>
  <si>
    <t>Note:  there are TWO Fund Source tabs: one is FORMULAIC for allocating costs to fund sources by percentages</t>
  </si>
  <si>
    <t xml:space="preserve">Grayed cells are populating using from the Expenditures Tab </t>
  </si>
  <si>
    <r>
      <rPr>
        <sz val="10"/>
        <color theme="5"/>
        <rFont val="Arial"/>
        <family val="2"/>
      </rPr>
      <t xml:space="preserve">If you added rows to the Expenditures tab, </t>
    </r>
    <r>
      <rPr>
        <sz val="10"/>
        <rFont val="Arial"/>
        <family val="2"/>
      </rPr>
      <t>add the same row here</t>
    </r>
    <r>
      <rPr>
        <sz val="10"/>
        <color theme="5"/>
        <rFont val="Arial"/>
        <family val="2"/>
      </rPr>
      <t>,</t>
    </r>
  </si>
  <si>
    <t>then select the ENTIRE row above the newly added row and drag it down to populate information from the Expenditures tab (See General Info)</t>
  </si>
  <si>
    <t>Use whichever is more useful.  You can hide the Fund Source Tab that you don't need or move it to the far right</t>
  </si>
  <si>
    <t>The Check Sum column indicates if all rows/cost items have been allocated to a fund source</t>
  </si>
  <si>
    <r>
      <rPr>
        <b/>
        <sz val="10"/>
        <rFont val="Arial"/>
        <family val="2"/>
      </rPr>
      <t xml:space="preserve">Advanced Method </t>
    </r>
    <r>
      <rPr>
        <sz val="10"/>
        <rFont val="Arial"/>
        <family val="2"/>
      </rPr>
      <t>- Using the Formulaic Fund Source with multiple fund splits</t>
    </r>
  </si>
  <si>
    <t>Fill out the formulaic tab using the most common percentage/fund split</t>
  </si>
  <si>
    <t>Table 2 shows the estimate for the current year, Table 3 for the budget year, etc.</t>
  </si>
  <si>
    <t xml:space="preserve">Nearly every row in this worksheet includes a Y/N toggle in Column A.  Selecting "N" will exclude a row from the analysis and it will not contribute to table sums.  </t>
  </si>
  <si>
    <t>Calculated off Total Appropriations by year on the Expenditures Tab</t>
  </si>
  <si>
    <t>Start Date Month</t>
  </si>
  <si>
    <t>Start Date Year</t>
  </si>
  <si>
    <t>End Date Month</t>
  </si>
  <si>
    <t>End Date Year</t>
  </si>
  <si>
    <t xml:space="preserve">Because of how information flows, it is best to start with tab 1 and move forward </t>
  </si>
  <si>
    <t>The other version of the Funding Source Tab allows you to manually enter the information</t>
  </si>
  <si>
    <t>Additional Supplies</t>
  </si>
  <si>
    <t>Robes/Cleaning</t>
  </si>
  <si>
    <t>Library</t>
  </si>
  <si>
    <t>Travel</t>
  </si>
  <si>
    <t>Additional Furniture</t>
  </si>
  <si>
    <t>Additional Computer</t>
  </si>
  <si>
    <t>Courtroom</t>
  </si>
  <si>
    <t>AV</t>
  </si>
  <si>
    <t>Conference room</t>
  </si>
  <si>
    <t>Safety Equipment (Probation Only)</t>
  </si>
  <si>
    <t>&lt;= Click + to see more FTE rows</t>
  </si>
  <si>
    <t>Other</t>
  </si>
  <si>
    <t>Other Common Policies</t>
  </si>
  <si>
    <t>Operating</t>
  </si>
  <si>
    <t>Table 2.  FTE-Related Costs (Full Year)</t>
  </si>
  <si>
    <r>
      <t>This tab shows summary information about the FTE entered on the FTE Entry Tab.</t>
    </r>
    <r>
      <rPr>
        <b/>
        <sz val="10"/>
        <rFont val="Arial"/>
        <family val="2"/>
      </rPr>
      <t xml:space="preserve"> Do NOT edit this tab. </t>
    </r>
    <r>
      <rPr>
        <sz val="10"/>
        <rFont val="Arial"/>
        <family val="2"/>
      </rPr>
      <t xml:space="preserve"> It is for informational purposes only so that you can easily see / verify FTE-related costs. Costs are shown on a full-year basis and adjusted as necessary when populating the Expenditures Tab for each relevant fiscal year.  
To update the pivot table (Table 1), hit "Refresh all" on the Data menu, or right click the table and hit "Refresh" and drag the formulas for the costs down. Note: Table 1 dollar amounts rounded to the nearest thousand</t>
    </r>
  </si>
  <si>
    <t>Bill Topic</t>
  </si>
  <si>
    <t>&lt;=Click + to see more FTE rows. If filling out more rows, toggle Column A to "Y" to include costs</t>
  </si>
  <si>
    <t>Judicial - Magistrate Additional Operating</t>
  </si>
  <si>
    <t>Judicial - Magistrate Additional Capital</t>
  </si>
  <si>
    <t>Judicial - High Travel Employee Operating</t>
  </si>
  <si>
    <t>Judicial - High Travel Additional Capital</t>
  </si>
  <si>
    <t>Salesforce license</t>
  </si>
  <si>
    <t>CDLE - Salesforce License</t>
  </si>
  <si>
    <t xml:space="preserve">                      Based on FTE in Table 2</t>
  </si>
  <si>
    <t>Table 5: Other Approved Agency Common Policy FTE Costs (select in Table 3, Column C)</t>
  </si>
  <si>
    <t>Full-Year FTE</t>
  </si>
  <si>
    <t>Source/Notes</t>
  </si>
  <si>
    <t>Defaults to DPA standard (would change if not a DPA position)</t>
  </si>
  <si>
    <t>The Calculation Tab is available for detailed or auxiliary calculations.</t>
  </si>
  <si>
    <t>FTE Receiving
One-Time Capital</t>
  </si>
  <si>
    <t>Explanation</t>
  </si>
  <si>
    <t>(enter in total row if one fund, or for each row if multiple funds)</t>
  </si>
  <si>
    <t>Table 3: Centrally Appropriated / POTS Costs</t>
  </si>
  <si>
    <t>Centrally Appropriated / POTS Costs</t>
  </si>
  <si>
    <t>Table 4: Non-Standard and Agency-Specific FTE Costs</t>
  </si>
  <si>
    <t>Operating/Ongoing</t>
  </si>
  <si>
    <t>Agency-Specific Capital/One-Time FTE Cost</t>
  </si>
  <si>
    <t>Agency-Specific Operating/Ongoing FTE Cost</t>
  </si>
  <si>
    <t>Total Centrally Appropriated / POTS Costs</t>
  </si>
  <si>
    <t>Total Non-Standard and Agency-Specific FTE Costs</t>
  </si>
  <si>
    <t>Non-Standard and Agency-Specific FTE Costs</t>
  </si>
  <si>
    <t>Indirect Costs Current Year</t>
  </si>
  <si>
    <t>Indirect Costs Budget Year</t>
  </si>
  <si>
    <t>Indirect Costs Out Year 1</t>
  </si>
  <si>
    <t>Indirect Costs Out Year 2</t>
  </si>
  <si>
    <t>Indirect Costs Out Year 3</t>
  </si>
  <si>
    <t>Other Operating</t>
  </si>
  <si>
    <t>Other Capital</t>
  </si>
  <si>
    <t>&lt;= Click + to see Revenue Standard Costs</t>
  </si>
  <si>
    <t>&lt;= Click + to see more rows</t>
  </si>
  <si>
    <r>
      <t xml:space="preserve">By default, most rows are included.  Excluded rows will show up in gray strikethrough text </t>
    </r>
    <r>
      <rPr>
        <strike/>
        <sz val="10"/>
        <color theme="0" tint="-0.34998626667073579"/>
        <rFont val="Arial"/>
        <family val="2"/>
      </rPr>
      <t>like this right here.</t>
    </r>
  </si>
  <si>
    <t>&lt;=Click + to calculate indirect costs by year</t>
  </si>
  <si>
    <t>Capital/One-Time</t>
  </si>
  <si>
    <t>&lt;= Click +  if you need to add non-standard FTE costs (i.e., additional/unique operating or capital)</t>
  </si>
  <si>
    <t>&lt;= Click + to see Dept. of Revenue Standard Costs</t>
  </si>
  <si>
    <t>&lt;= Click + to see/use more rows</t>
  </si>
  <si>
    <t>Enter your Department and bill number.  Provide contact information for person on staff who completed the spreadsheet or who can respond to questions from LCS.</t>
  </si>
  <si>
    <t>Also, by default, the worksheet shows 5 lines for FTE entry.  Click + to see more FTE rows in various sections of the spreadsheet.</t>
  </si>
  <si>
    <t>Select month from drop down menu or enter in MM/DD format (it will then automatically put the month into the correct format).</t>
  </si>
  <si>
    <t>Enter year in YYYY format, or select the from the drop down menu.</t>
  </si>
  <si>
    <t>if applicable, enter the Month/Year for the FTE</t>
  </si>
  <si>
    <t>Entry format for month/year is the same as for the start date described above.</t>
  </si>
  <si>
    <t>FTE Receiving One-Time Capital</t>
  </si>
  <si>
    <t>By default, this field rounds to the nearest whole number for the full-year FTE amount entered on each line.</t>
  </si>
  <si>
    <t>You can manually adjust this number if needed.  For example, set to 0 for staff in a program being continued by a bill</t>
  </si>
  <si>
    <t>You may also need to adjust if the line-by-line rounding results in dramatically too few or too many FTE receiving capital outlay (this is only a problem if entering partial FTE across many lines)</t>
  </si>
  <si>
    <r>
      <rPr>
        <sz val="10"/>
        <color theme="5"/>
        <rFont val="Arial"/>
        <family val="2"/>
      </rPr>
      <t>If you need more than fifteen entries,</t>
    </r>
    <r>
      <rPr>
        <sz val="10"/>
        <rFont val="Arial"/>
        <family val="2"/>
      </rPr>
      <t xml:space="preserve"> select the ENTIRE row for the fifteenth entry and drag it down (see TIPS above)</t>
    </r>
  </si>
  <si>
    <r>
      <rPr>
        <sz val="10"/>
        <color theme="5"/>
        <rFont val="Arial"/>
        <family val="2"/>
      </rPr>
      <t>If you need more than five lines for FTE entry,</t>
    </r>
    <r>
      <rPr>
        <sz val="10"/>
        <rFont val="Arial"/>
        <family val="2"/>
      </rPr>
      <t xml:space="preserve"> click the + on the left to expand and view an additional ten rows</t>
    </r>
  </si>
  <si>
    <t xml:space="preserve">TIP:  </t>
  </si>
  <si>
    <r>
      <rPr>
        <sz val="10"/>
        <color theme="5"/>
        <rFont val="Arial"/>
        <family val="2"/>
      </rPr>
      <t>If you need to enter different FTE amounts for a position for different years</t>
    </r>
    <r>
      <rPr>
        <sz val="10"/>
        <rFont val="Arial"/>
        <family val="2"/>
      </rPr>
      <t>, use the start/end dates.</t>
    </r>
  </si>
  <si>
    <t>If you need to calculate indirect cost in a different way (other than as a set percentage of total appropriations, expand the section and use the year-by-year indirect cost lines</t>
  </si>
  <si>
    <t>If more complicated calculations are required, use the calculations tab, and populate this row as needed.</t>
  </si>
  <si>
    <t>Table 4</t>
  </si>
  <si>
    <t>This spreadsheet includes several costs (listed in Table 5) that agencies commonly use or include in department-specific common policies.</t>
  </si>
  <si>
    <t>In Table 4, select a cost from the drop down menu or manually enter a cost item.  If selecting a cost, it will automatically populate from Table 5.</t>
  </si>
  <si>
    <t>If manually entering a non-standard FTE cost, be sure to enter the unit cost.</t>
  </si>
  <si>
    <t>Then, for each line, enter the number of FTE to which the cost applies, and enter the start/end dates as applicable.</t>
  </si>
  <si>
    <t>If you have a common FTE cost that your agency would like to include, contact LCS.</t>
  </si>
  <si>
    <t xml:space="preserve">Enter the number of units requested and provide an explanation of the need </t>
  </si>
  <si>
    <t>Use these tables to estimate cost for items that are not included in the standard cost table.</t>
  </si>
  <si>
    <t>This is where you will enter common items such as contractors, grants, and other such costs not included elsewhere.</t>
  </si>
  <si>
    <r>
      <t xml:space="preserve">The </t>
    </r>
    <r>
      <rPr>
        <b/>
        <sz val="10"/>
        <rFont val="Arial"/>
        <family val="2"/>
      </rPr>
      <t>FTE Costs tab</t>
    </r>
    <r>
      <rPr>
        <sz val="10"/>
        <rFont val="Arial"/>
        <family val="2"/>
      </rPr>
      <t xml:space="preserve"> is a reference only tab that shows FTE costs on a full-year basis.  You can confirm that detailed FTE costs are showing up as expected on this tab.</t>
    </r>
  </si>
  <si>
    <t>These costs are generated based on the info you enter into tab 1 and are then adjusted before populating the Expenditures and Fund Split tabs based on start/end dates and other prorations.</t>
  </si>
  <si>
    <t>Input messages</t>
  </si>
  <si>
    <t xml:space="preserve">Most cells in this spreadsheet have a prompt describing how to use the row/cell/section and how to properly enter data. </t>
  </si>
  <si>
    <t>If you don't want these messages or they are in the way, you can move the yellow box to the side and it will stay there.</t>
  </si>
  <si>
    <t>If you move the input message, it will reset to the original location the next time you open the file.</t>
  </si>
  <si>
    <t>For example, if you need 10 FTE Accountant II's in the budget year, which reduces to 5 FTE Accountant II's in future years, then:</t>
  </si>
  <si>
    <t>on one line, enter 10 FTE with a start date of 7/1/24 and an end date of 6/30/2025 for FY 2024-25</t>
  </si>
  <si>
    <t>On the next line, enter 5 FTE with a start date of 7/1/25 and no end date.</t>
  </si>
  <si>
    <t>Table 4.3: Non-Standard Expenditures (Out Year 1)</t>
  </si>
  <si>
    <t>Table 4.2: Standard Expenditures (Out Year 1)</t>
  </si>
  <si>
    <t>Table 3.2: Standard Expenditures (Budget Year)</t>
  </si>
  <si>
    <t>Table 6.1: FTE Expenditures (Out Year 3)</t>
  </si>
  <si>
    <t>Table 6.3: Non-Standard Expenditures (Out Year 3)</t>
  </si>
  <si>
    <t>Table 2.2: Standard Expenditures (Current Year)</t>
  </si>
  <si>
    <t>List cash funds here, if applicable.</t>
  </si>
  <si>
    <t>List cash funds, if applicable</t>
  </si>
  <si>
    <t>&lt;= Click + to expand if you added more FTE rows and Pivot Table 1 is cut off.</t>
  </si>
  <si>
    <t>Table 5.2: Standard Expenditure (Out Year 2)</t>
  </si>
  <si>
    <t>Table 6.2: Standard Expenditures (Out Year 3)</t>
  </si>
  <si>
    <t>Non-Standard FTE Costs</t>
  </si>
  <si>
    <t>Adjust any rows that are different than the original fund split on the formulaic tab</t>
  </si>
  <si>
    <t>These numbers automatically turn red so that you can see where you made adjustments</t>
  </si>
  <si>
    <t>Note: the bill may create the need for a new line items - please indicate if so</t>
  </si>
  <si>
    <t>^ Click +/- to view/hide current year/more out years</t>
  </si>
  <si>
    <t>Version:</t>
  </si>
  <si>
    <t>Release Date:</t>
  </si>
  <si>
    <t>Table 5.3: Non-Standard Expenditure (Out Year 2)</t>
  </si>
  <si>
    <t>Sumif Formulas (Tab 3 Manual)</t>
  </si>
  <si>
    <t>Sumif Formulas (Tab 3 Formulaic)</t>
  </si>
  <si>
    <t>Centrally Appropriated Lines</t>
  </si>
  <si>
    <t>Specify the line item here and/or fill out the additional line item detail page if this format is insufficient</t>
  </si>
  <si>
    <t>Additional Line Item Detail</t>
  </si>
  <si>
    <t>The JBC staff needs the line item detail to write the appropriations clause</t>
  </si>
  <si>
    <r>
      <rPr>
        <sz val="10"/>
        <color theme="5"/>
        <rFont val="Arial"/>
        <family val="2"/>
      </rPr>
      <t xml:space="preserve">If the Line Item Column on Tab 3 was insufficient to provide this detail, </t>
    </r>
    <r>
      <rPr>
        <sz val="10"/>
        <rFont val="Arial"/>
        <family val="2"/>
      </rPr>
      <t>provide it here</t>
    </r>
  </si>
  <si>
    <t>(We get spreadsheets from multiple agencies, so this is very helpful for us)</t>
  </si>
  <si>
    <t>1) Start with on FTE Entry Tab. Select your department and enter your contact information, as well as the bill number</t>
  </si>
  <si>
    <t>4) The Funding Source Tab will pull information from the other tabs and summarize it. You can then use this tab to indicate the fund source(s) for all of the expenditures.</t>
  </si>
  <si>
    <t>FTE Entry Tab:</t>
  </si>
  <si>
    <t>The FTE Entry tab is where you indicate staffing for the bill</t>
  </si>
  <si>
    <t>The Expenditures Tab is where you will estimate all other costs for the bill that are not related to FTE</t>
  </si>
  <si>
    <t>The Additional Line Item Detail Tab is a free-form space to specify line items if the column provided on Tab 3 is insufficient</t>
  </si>
  <si>
    <t>3) The Expenditures Tab will pull any information from the FTE Entry Tab, and you can add other expenditures, as necessary (legal services, contractor cost, IT costs, etc.)</t>
  </si>
  <si>
    <t>Table 3 is used to calculate centrally appropriated FTE Costs (HLD/AED/SAED/etc.) and department indirect cost assessments</t>
  </si>
  <si>
    <t>To use these, you can calculate or enter the amount subject to the assessment and enter the applicable indirect rate.  Repeat this for each year of the analysis.</t>
  </si>
  <si>
    <t>Table 4 is used to calculate any additional nonstandard or agency-specific per FTE cost.</t>
  </si>
  <si>
    <r>
      <rPr>
        <sz val="10"/>
        <color theme="5"/>
        <rFont val="Arial"/>
        <family val="2"/>
      </rPr>
      <t>Or if you filled out the Line Item Column on Tab 3,</t>
    </r>
    <r>
      <rPr>
        <sz val="10"/>
        <rFont val="Arial"/>
        <family val="2"/>
      </rPr>
      <t xml:space="preserve"> it may be helpful to use the SUMIF formulas under each in columns D through H </t>
    </r>
  </si>
  <si>
    <t>Applies to FTE in Table 2 Rows (i.e. AB)</t>
  </si>
  <si>
    <t>&lt; 100 hrs, no approps</t>
  </si>
  <si>
    <t>Both Fund Source tabs have space where you can list the Long Bill line items (or new lines) affected by specific expenditures.</t>
  </si>
  <si>
    <t>You may use this space to simply list the line items, or you can use the tables to allocate/total expenditures by line item.</t>
  </si>
  <si>
    <t>To add totals, you must fill out the tables manually</t>
  </si>
  <si>
    <t>Various FTE Lines (see Tab 2)</t>
  </si>
  <si>
    <t>The JBC only needs the Budget Year info (and the Current Year info, if impacted). Line items affected in the Out Years will be addressed during the budget process.</t>
  </si>
  <si>
    <t>DRIVES Programming</t>
  </si>
  <si>
    <t>ISD Programming Support</t>
  </si>
  <si>
    <t>Full FTE</t>
  </si>
  <si>
    <t>FTE Receiving Cap</t>
  </si>
  <si>
    <t>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</si>
</sst>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_(&quot;$&quot;* #,##0_);_(&quot;$&quot;* \(#,##0\);_(&quot;$&quot;* &quot;-&quot;??_);_(@_)"/>
    <numFmt numFmtId="166" formatCode="&quot;$&quot;#,##0"/>
    <numFmt numFmtId="167" formatCode="m/d/yy;@"/>
    <numFmt numFmtId="168" formatCode="_(#,##0_);\(#,##0\)"/>
    <numFmt numFmtId="169" formatCode="_(* #,##0.0_);_(* \(#,##0.0\);_(* &quot;-&quot;_);_(@_)"/>
    <numFmt numFmtId="170" formatCode="_(#,##0_)&quot;Hours&quot;;\(#,##0\)&quot;Hours&quot;"/>
    <numFmt numFmtId="171" formatCode="_(#,##0_)&quot;Miles&quot;;\(#,##0\)&quot;Miles&quot;"/>
    <numFmt numFmtId="172" formatCode="_(#,##0_)&quot;Forms&quot;;\(#,##0\)&quot;Forms&quot;"/>
    <numFmt numFmtId="173" formatCode="0.0;\-0.0;&quot;-&quot;"/>
    <numFmt numFmtId="174" formatCode="&quot;$&quot;#,##0.00"/>
    <numFmt numFmtId="175" formatCode="&quot;$&quot;#,##0\ ;\(&quot;$&quot;#,##0\)"/>
    <numFmt numFmtId="176" formatCode="[$-409]mmmm\ yyyy;@"/>
    <numFmt numFmtId="177" formatCode="0.0\ &quot;FTE&quot;"/>
    <numFmt numFmtId="178" formatCode="0.0&quot; FTE&quot;"/>
    <numFmt numFmtId="179" formatCode="mmmm\ yyyy"/>
    <numFmt numFmtId="180" formatCode="mmm"/>
    <numFmt numFmtId="181" formatCode="[$-409]mmmm\ d\,\ yyyy;@"/>
    <numFmt numFmtId="182" formatCode="0.0"/>
    <numFmt numFmtId="183" formatCode="#,##0.0_);[Red]\(#,##0.0\)"/>
  </numFmts>
  <fonts count="26" x14ac:knownFonts="1">
    <font>
      <sz val="10"/>
      <name val="Arial"/>
    </font>
    <font>
      <b/>
      <sz val="10"/>
      <name val="Arial"/>
      <family val="2"/>
    </font>
    <font>
      <sz val="10"/>
      <color theme="1"/>
      <name val="Arial"/>
      <family val="2"/>
    </font>
    <font>
      <sz val="10"/>
      <name val="Arial"/>
      <family val="2"/>
    </font>
    <font>
      <b/>
      <sz val="10"/>
      <color theme="1"/>
      <name val="Arial"/>
      <family val="2"/>
    </font>
    <font>
      <b/>
      <sz val="12"/>
      <color rgb="FF000000"/>
      <name val="Calibri"/>
      <family val="2"/>
    </font>
    <font>
      <sz val="12"/>
      <color theme="1"/>
      <name val="Calibri"/>
      <family val="2"/>
    </font>
    <font>
      <sz val="10"/>
      <color rgb="FF000000"/>
      <name val="Arial"/>
      <family val="2"/>
    </font>
    <font>
      <sz val="10"/>
      <color theme="0" tint="-0.499984740745262"/>
      <name val="Arial"/>
      <family val="2"/>
    </font>
    <font>
      <sz val="12"/>
      <color rgb="FFFF0000"/>
      <name val="Calibri"/>
      <family val="2"/>
    </font>
    <font>
      <i/>
      <sz val="10"/>
      <name val="Arial"/>
      <family val="2"/>
    </font>
    <font>
      <b/>
      <sz val="10"/>
      <color rgb="FF000000"/>
      <name val="Arial"/>
      <family val="2"/>
    </font>
    <font>
      <b/>
      <i/>
      <sz val="10"/>
      <name val="Arial"/>
      <family val="2"/>
    </font>
    <font>
      <sz val="10"/>
      <color rgb="FFFF0000"/>
      <name val="Arial"/>
      <family val="2"/>
    </font>
    <font>
      <sz val="10"/>
      <color theme="5"/>
      <name val="Arial"/>
      <family val="2"/>
    </font>
    <font>
      <i/>
      <sz val="10"/>
      <color theme="5"/>
      <name val="Arial"/>
      <family val="2"/>
    </font>
    <font>
      <sz val="10"/>
      <color theme="2" tint="-0.499984740745262"/>
      <name val="Arial"/>
      <family val="2"/>
    </font>
    <font>
      <b/>
      <sz val="11"/>
      <name val="Arial"/>
      <family val="2"/>
    </font>
    <font>
      <sz val="11"/>
      <name val="Arial"/>
      <family val="2"/>
    </font>
    <font>
      <b/>
      <sz val="12"/>
      <name val="Arial"/>
      <family val="2"/>
    </font>
    <font>
      <strike/>
      <sz val="10"/>
      <color theme="0" tint="-0.34998626667073579"/>
      <name val="Arial"/>
      <family val="2"/>
    </font>
    <font>
      <sz val="10"/>
      <color theme="0"/>
      <name val="Arial"/>
      <family val="2"/>
    </font>
    <font>
      <b/>
      <sz val="10"/>
      <color theme="0" tint="-0.14999847407452621"/>
      <name val="Arial"/>
      <family val="2"/>
    </font>
    <font>
      <i/>
      <sz val="11"/>
      <name val="Arial"/>
      <family val="2"/>
    </font>
    <font>
      <sz val="11"/>
      <color theme="1"/>
      <name val="Segoe UI"/>
      <family val="2"/>
    </font>
    <font>
      <b/>
      <sz val="10"/>
      <color rgb="FFFF0000"/>
      <name val="Arial"/>
      <family val="2"/>
    </font>
  </fonts>
  <fills count="17">
    <fill>
      <patternFill patternType="none"/>
    </fill>
    <fill>
      <patternFill patternType="gray125"/>
    </fill>
    <fill>
      <patternFill patternType="solid">
        <fgColor rgb="FFBFBFBF"/>
        <bgColor rgb="FFBFBFBF"/>
      </patternFill>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F5F5F5"/>
        <bgColor indexed="64"/>
      </patternFill>
    </fill>
    <fill>
      <patternFill patternType="solid">
        <fgColor rgb="FFFFFCEF"/>
        <bgColor indexed="64"/>
      </patternFill>
    </fill>
    <fill>
      <patternFill patternType="solid">
        <fgColor rgb="FFF3FFF6"/>
        <bgColor indexed="64"/>
      </patternFill>
    </fill>
    <fill>
      <patternFill patternType="solid">
        <fgColor theme="1" tint="0.34998626667073579"/>
        <bgColor indexed="64"/>
      </patternFill>
    </fill>
    <fill>
      <patternFill patternType="solid">
        <fgColor rgb="FFFFFBE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3">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style="thin">
        <color indexed="64"/>
      </right>
      <top/>
      <bottom style="thin">
        <color indexed="64"/>
      </bottom>
      <diagonal/>
    </border>
    <border>
      <left style="thin">
        <color indexed="64"/>
      </left>
      <right style="thin">
        <color theme="0" tint="-0.24994659260841701"/>
      </right>
      <top/>
      <bottom style="thin">
        <color indexed="64"/>
      </bottom>
      <diagonal/>
    </border>
    <border>
      <left style="thin">
        <color theme="0" tint="-0.34998626667073579"/>
      </left>
      <right style="thin">
        <color indexed="64"/>
      </right>
      <top/>
      <bottom style="thin">
        <color indexed="64"/>
      </bottom>
      <diagonal/>
    </border>
    <border>
      <left style="thin">
        <color indexed="64"/>
      </left>
      <right style="thin">
        <color theme="0" tint="-0.24994659260841701"/>
      </right>
      <top style="double">
        <color auto="1"/>
      </top>
      <bottom style="thin">
        <color indexed="64"/>
      </bottom>
      <diagonal/>
    </border>
    <border>
      <left style="thin">
        <color theme="0" tint="-0.24994659260841701"/>
      </left>
      <right style="thin">
        <color theme="0" tint="-0.24994659260841701"/>
      </right>
      <top style="double">
        <color auto="1"/>
      </top>
      <bottom style="thin">
        <color indexed="64"/>
      </bottom>
      <diagonal/>
    </border>
    <border>
      <left style="thin">
        <color theme="0" tint="-0.24994659260841701"/>
      </left>
      <right style="thin">
        <color indexed="64"/>
      </right>
      <top style="double">
        <color auto="1"/>
      </top>
      <bottom style="thin">
        <color indexed="64"/>
      </bottom>
      <diagonal/>
    </border>
    <border>
      <left style="thin">
        <color indexed="64"/>
      </left>
      <right style="thin">
        <color theme="0" tint="-0.34998626667073579"/>
      </right>
      <top/>
      <bottom style="thin">
        <color indexed="64"/>
      </bottom>
      <diagonal/>
    </border>
    <border>
      <left/>
      <right/>
      <top style="thin">
        <color indexed="64"/>
      </top>
      <bottom/>
      <diagonal/>
    </border>
    <border>
      <left style="thin">
        <color theme="0" tint="-0.24994659260841701"/>
      </left>
      <right/>
      <top style="thin">
        <color indexed="64"/>
      </top>
      <bottom style="double">
        <color auto="1"/>
      </bottom>
      <diagonal/>
    </border>
    <border>
      <left/>
      <right style="thin">
        <color theme="0" tint="-0.24994659260841701"/>
      </right>
      <top style="thin">
        <color indexed="64"/>
      </top>
      <bottom style="double">
        <color auto="1"/>
      </bottom>
      <diagonal/>
    </border>
    <border>
      <left/>
      <right style="thin">
        <color indexed="64"/>
      </right>
      <top style="thin">
        <color indexed="64"/>
      </top>
      <bottom/>
      <diagonal/>
    </border>
    <border>
      <left style="thin">
        <color theme="0" tint="-0.24994659260841701"/>
      </left>
      <right/>
      <top/>
      <bottom style="thin">
        <color indexed="64"/>
      </bottom>
      <diagonal/>
    </border>
    <border>
      <left/>
      <right style="thin">
        <color theme="0" tint="-0.24994659260841701"/>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indexed="64"/>
      </left>
      <right style="thin">
        <color auto="1"/>
      </right>
      <top style="double">
        <color auto="1"/>
      </top>
      <bottom style="thin">
        <color indexed="64"/>
      </bottom>
      <diagonal/>
    </border>
    <border>
      <left style="thin">
        <color auto="1"/>
      </left>
      <right/>
      <top style="double">
        <color auto="1"/>
      </top>
      <bottom style="thin">
        <color indexed="64"/>
      </bottom>
      <diagonal/>
    </border>
    <border>
      <left/>
      <right/>
      <top style="double">
        <color auto="1"/>
      </top>
      <bottom style="thin">
        <color indexed="64"/>
      </bottom>
      <diagonal/>
    </border>
    <border>
      <left style="thin">
        <color auto="1"/>
      </left>
      <right style="thin">
        <color indexed="64"/>
      </right>
      <top/>
      <bottom/>
      <diagonal/>
    </border>
    <border>
      <left/>
      <right style="thin">
        <color auto="1"/>
      </right>
      <top style="double">
        <color auto="1"/>
      </top>
      <bottom style="thin">
        <color indexed="64"/>
      </bottom>
      <diagonal/>
    </border>
    <border>
      <left style="thin">
        <color indexed="64"/>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14996795556505021"/>
      </top>
      <bottom style="thin">
        <color theme="0" tint="-0.249977111117893"/>
      </bottom>
      <diagonal/>
    </border>
    <border>
      <left style="thin">
        <color auto="1"/>
      </left>
      <right style="thin">
        <color indexed="64"/>
      </right>
      <top/>
      <bottom style="double">
        <color indexed="64"/>
      </bottom>
      <diagonal/>
    </border>
    <border>
      <left style="thin">
        <color indexed="64"/>
      </left>
      <right/>
      <top/>
      <bottom style="double">
        <color auto="1"/>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double">
        <color indexed="64"/>
      </bottom>
      <diagonal/>
    </border>
    <border>
      <left style="thin">
        <color indexed="64"/>
      </left>
      <right style="thin">
        <color theme="0" tint="-0.34998626667073579"/>
      </right>
      <top style="thin">
        <color theme="0" tint="-0.34998626667073579"/>
      </top>
      <bottom style="double">
        <color indexed="64"/>
      </bottom>
      <diagonal/>
    </border>
    <border>
      <left style="thin">
        <color theme="0" tint="-0.34998626667073579"/>
      </left>
      <right style="thin">
        <color theme="0" tint="-0.34998626667073579"/>
      </right>
      <top style="thin">
        <color theme="0" tint="-0.34998626667073579"/>
      </top>
      <bottom style="double">
        <color indexed="64"/>
      </bottom>
      <diagonal/>
    </border>
    <border>
      <left style="thin">
        <color theme="0" tint="-0.34998626667073579"/>
      </left>
      <right style="thin">
        <color indexed="64"/>
      </right>
      <top style="thin">
        <color theme="0" tint="-0.34998626667073579"/>
      </top>
      <bottom style="double">
        <color indexed="64"/>
      </bottom>
      <diagonal/>
    </border>
    <border>
      <left/>
      <right/>
      <top style="thin">
        <color theme="0" tint="-0.34998626667073579"/>
      </top>
      <bottom style="double">
        <color indexed="64"/>
      </bottom>
      <diagonal/>
    </border>
  </borders>
  <cellStyleXfs count="6">
    <xf numFmtId="0" fontId="0" fillId="0" borderId="0"/>
    <xf numFmtId="5"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24" fillId="0" borderId="0"/>
  </cellStyleXfs>
  <cellXfs count="633">
    <xf numFmtId="0" fontId="0" fillId="0" borderId="0" xfId="0"/>
    <xf numFmtId="0" fontId="2" fillId="0" borderId="0" xfId="0" applyFont="1" applyBorder="1"/>
    <xf numFmtId="0" fontId="2" fillId="0" borderId="0" xfId="0" applyFont="1" applyBorder="1" applyAlignment="1">
      <alignment horizontal="center"/>
    </xf>
    <xf numFmtId="164" fontId="2" fillId="0" borderId="0" xfId="0" applyNumberFormat="1" applyFont="1" applyBorder="1" applyAlignment="1">
      <alignment horizontal="center"/>
    </xf>
    <xf numFmtId="0" fontId="3" fillId="0" borderId="0" xfId="0" applyFont="1"/>
    <xf numFmtId="0" fontId="4" fillId="0" borderId="0" xfId="0" applyFont="1" applyBorder="1"/>
    <xf numFmtId="0" fontId="5" fillId="2" borderId="1" xfId="0" applyFont="1" applyFill="1" applyBorder="1" applyAlignment="1">
      <alignment horizontal="center" wrapText="1"/>
    </xf>
    <xf numFmtId="165" fontId="5" fillId="2" borderId="1" xfId="0" applyNumberFormat="1" applyFont="1" applyFill="1" applyBorder="1" applyAlignment="1">
      <alignment horizontal="center" wrapText="1"/>
    </xf>
    <xf numFmtId="0" fontId="6" fillId="0" borderId="2" xfId="0" applyFont="1" applyBorder="1"/>
    <xf numFmtId="0" fontId="6" fillId="0" borderId="2" xfId="0" applyFont="1" applyBorder="1" applyAlignment="1">
      <alignment horizontal="center"/>
    </xf>
    <xf numFmtId="166" fontId="6" fillId="0" borderId="2" xfId="0" applyNumberFormat="1" applyFont="1" applyBorder="1" applyAlignment="1">
      <alignment horizontal="center"/>
    </xf>
    <xf numFmtId="0" fontId="1" fillId="0" borderId="3" xfId="0" applyFont="1" applyBorder="1" applyAlignment="1"/>
    <xf numFmtId="0" fontId="3" fillId="0" borderId="3" xfId="0" applyFont="1" applyBorder="1" applyAlignment="1">
      <alignment horizontal="center"/>
    </xf>
    <xf numFmtId="0" fontId="3" fillId="0" borderId="0" xfId="0" applyFont="1" applyBorder="1" applyAlignment="1">
      <alignment horizontal="left"/>
    </xf>
    <xf numFmtId="8" fontId="0" fillId="0" borderId="0" xfId="0" applyNumberFormat="1" applyBorder="1" applyAlignment="1">
      <alignment horizontal="right"/>
    </xf>
    <xf numFmtId="0" fontId="0" fillId="0" borderId="0" xfId="0" applyBorder="1" applyAlignment="1">
      <alignment horizontal="center"/>
    </xf>
    <xf numFmtId="0" fontId="3" fillId="0" borderId="0" xfId="0" applyFont="1" applyAlignment="1">
      <alignment horizontal="center"/>
    </xf>
    <xf numFmtId="6" fontId="0" fillId="0" borderId="0" xfId="0" applyNumberFormat="1" applyBorder="1" applyAlignment="1">
      <alignment horizontal="right"/>
    </xf>
    <xf numFmtId="0" fontId="3" fillId="0" borderId="0" xfId="0" applyFont="1" applyBorder="1" applyAlignment="1">
      <alignment horizontal="center"/>
    </xf>
    <xf numFmtId="0" fontId="0" fillId="0" borderId="0" xfId="0" applyFill="1" applyBorder="1" applyAlignment="1">
      <alignment horizontal="left" vertical="center"/>
    </xf>
    <xf numFmtId="9" fontId="0" fillId="0" borderId="0" xfId="2" applyFont="1"/>
    <xf numFmtId="0" fontId="3" fillId="0" borderId="0" xfId="0" applyFont="1" applyFill="1" applyBorder="1" applyAlignment="1">
      <alignment horizontal="center"/>
    </xf>
    <xf numFmtId="0" fontId="3" fillId="0" borderId="0" xfId="0" applyFont="1" applyFill="1" applyBorder="1" applyAlignment="1">
      <alignment horizontal="left" vertical="center"/>
    </xf>
    <xf numFmtId="0" fontId="0" fillId="0" borderId="0" xfId="0" applyBorder="1"/>
    <xf numFmtId="0" fontId="3" fillId="0" borderId="0" xfId="0" applyFont="1" applyBorder="1" applyAlignment="1">
      <alignment horizontal="right"/>
    </xf>
    <xf numFmtId="0" fontId="8" fillId="0" borderId="0" xfId="0" applyFont="1" applyFill="1" applyBorder="1"/>
    <xf numFmtId="0" fontId="8" fillId="3" borderId="0" xfId="0" applyFont="1" applyFill="1" applyBorder="1" applyAlignment="1">
      <alignment horizontal="right"/>
    </xf>
    <xf numFmtId="0" fontId="0" fillId="0" borderId="0" xfId="0" applyBorder="1" applyAlignment="1">
      <alignment horizontal="right"/>
    </xf>
    <xf numFmtId="10" fontId="2" fillId="0" borderId="0" xfId="2" applyNumberFormat="1" applyFont="1" applyBorder="1"/>
    <xf numFmtId="0" fontId="9" fillId="0" borderId="2" xfId="0" applyFont="1" applyBorder="1"/>
    <xf numFmtId="0" fontId="9" fillId="0" borderId="2" xfId="0" applyFont="1" applyBorder="1" applyAlignment="1">
      <alignment horizontal="center"/>
    </xf>
    <xf numFmtId="166" fontId="9" fillId="0" borderId="2" xfId="0" applyNumberFormat="1" applyFont="1" applyBorder="1" applyAlignment="1">
      <alignment horizontal="center"/>
    </xf>
    <xf numFmtId="0" fontId="6" fillId="0" borderId="2" xfId="0" applyFont="1" applyFill="1" applyBorder="1"/>
    <xf numFmtId="0" fontId="6" fillId="0" borderId="2" xfId="0" applyFont="1" applyFill="1" applyBorder="1" applyAlignment="1">
      <alignment horizontal="center"/>
    </xf>
    <xf numFmtId="166" fontId="6" fillId="0" borderId="2" xfId="0" applyNumberFormat="1" applyFont="1" applyFill="1" applyBorder="1" applyAlignment="1">
      <alignment horizontal="center"/>
    </xf>
    <xf numFmtId="0" fontId="2" fillId="0" borderId="0" xfId="0" applyFont="1" applyFill="1" applyBorder="1"/>
    <xf numFmtId="0" fontId="1" fillId="0" borderId="0" xfId="0" applyFont="1" applyAlignment="1">
      <alignment wrapText="1"/>
    </xf>
    <xf numFmtId="14" fontId="2" fillId="0" borderId="0" xfId="0" applyNumberFormat="1" applyFont="1" applyBorder="1"/>
    <xf numFmtId="5" fontId="0" fillId="0" borderId="0" xfId="1" applyFont="1"/>
    <xf numFmtId="0" fontId="2" fillId="0" borderId="0" xfId="0" applyFont="1" applyBorder="1" applyAlignment="1">
      <alignment horizontal="right"/>
    </xf>
    <xf numFmtId="0" fontId="4" fillId="0" borderId="0" xfId="0" applyFont="1" applyBorder="1" applyAlignment="1">
      <alignment wrapText="1"/>
    </xf>
    <xf numFmtId="0" fontId="3" fillId="0" borderId="0" xfId="0" applyFont="1" applyFill="1" applyBorder="1" applyAlignment="1">
      <alignment horizontal="right"/>
    </xf>
    <xf numFmtId="6" fontId="2" fillId="0" borderId="0" xfId="0" applyNumberFormat="1" applyFont="1" applyBorder="1"/>
    <xf numFmtId="9" fontId="2" fillId="0" borderId="0" xfId="0" applyNumberFormat="1" applyFont="1" applyBorder="1"/>
    <xf numFmtId="0" fontId="11"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1" fillId="0" borderId="11" xfId="0" applyFont="1" applyBorder="1" applyAlignment="1">
      <alignment vertical="center" wrapText="1"/>
    </xf>
    <xf numFmtId="0" fontId="0" fillId="0" borderId="11" xfId="0" applyBorder="1" applyAlignment="1">
      <alignment vertical="center" wrapText="1"/>
    </xf>
    <xf numFmtId="0" fontId="1" fillId="0" borderId="0" xfId="0" applyFont="1" applyAlignment="1">
      <alignment vertical="center" wrapText="1"/>
    </xf>
    <xf numFmtId="0" fontId="0" fillId="0" borderId="13" xfId="0" applyBorder="1" applyAlignment="1">
      <alignment vertical="center" wrapText="1"/>
    </xf>
    <xf numFmtId="0" fontId="3" fillId="0" borderId="14" xfId="0" applyFont="1" applyBorder="1" applyAlignment="1">
      <alignment vertical="center" wrapText="1"/>
    </xf>
    <xf numFmtId="169" fontId="0" fillId="0" borderId="14" xfId="0" applyNumberFormat="1" applyBorder="1" applyAlignment="1">
      <alignment vertical="center" wrapText="1"/>
    </xf>
    <xf numFmtId="42" fontId="0" fillId="0" borderId="14" xfId="0" applyNumberFormat="1" applyBorder="1" applyAlignment="1">
      <alignment vertical="center" wrapText="1"/>
    </xf>
    <xf numFmtId="0" fontId="1" fillId="0" borderId="10" xfId="0" applyFont="1" applyBorder="1" applyAlignment="1">
      <alignment vertical="center"/>
    </xf>
    <xf numFmtId="0" fontId="1"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0" fillId="0" borderId="15" xfId="0" applyBorder="1" applyAlignment="1">
      <alignment vertical="center" wrapText="1"/>
    </xf>
    <xf numFmtId="0" fontId="1" fillId="0" borderId="0" xfId="0" applyFont="1"/>
    <xf numFmtId="9" fontId="0" fillId="0" borderId="0" xfId="2" applyFont="1" applyAlignment="1">
      <alignment vertical="center" wrapText="1"/>
    </xf>
    <xf numFmtId="42" fontId="0" fillId="5" borderId="14" xfId="0" applyNumberFormat="1" applyFill="1" applyBorder="1" applyAlignment="1">
      <alignment vertical="center" wrapText="1"/>
    </xf>
    <xf numFmtId="0" fontId="10" fillId="0" borderId="0" xfId="0" applyFont="1"/>
    <xf numFmtId="44" fontId="0" fillId="0" borderId="0" xfId="0" applyNumberFormat="1" applyAlignment="1">
      <alignment vertical="center" wrapText="1"/>
    </xf>
    <xf numFmtId="0" fontId="1" fillId="0" borderId="0" xfId="0" applyFont="1" applyFill="1"/>
    <xf numFmtId="0" fontId="3" fillId="0" borderId="0" xfId="0" applyFont="1" applyFill="1" applyAlignment="1">
      <alignment horizontal="left" vertical="center"/>
    </xf>
    <xf numFmtId="167" fontId="3" fillId="0" borderId="0" xfId="0" applyNumberFormat="1" applyFont="1" applyFill="1" applyAlignment="1">
      <alignment horizontal="left" vertical="center"/>
    </xf>
    <xf numFmtId="0" fontId="3" fillId="0" borderId="0" xfId="0" applyFont="1" applyFill="1"/>
    <xf numFmtId="0" fontId="16" fillId="0" borderId="0" xfId="0" applyFont="1" applyAlignment="1">
      <alignment vertical="center" wrapText="1"/>
    </xf>
    <xf numFmtId="0" fontId="14" fillId="0" borderId="0" xfId="0" applyFont="1"/>
    <xf numFmtId="0" fontId="2" fillId="4" borderId="0" xfId="0" applyFont="1" applyFill="1" applyBorder="1"/>
    <xf numFmtId="0" fontId="1" fillId="0" borderId="0" xfId="3" applyFont="1" applyFill="1" applyBorder="1" applyAlignment="1">
      <alignment horizontal="right" vertical="center"/>
    </xf>
    <xf numFmtId="0" fontId="3" fillId="0" borderId="0" xfId="3" applyFont="1" applyFill="1" applyBorder="1" applyAlignment="1">
      <alignment horizontal="left" vertical="center"/>
    </xf>
    <xf numFmtId="0" fontId="1" fillId="0" borderId="0" xfId="3" applyFont="1" applyFill="1" applyBorder="1" applyAlignment="1">
      <alignment vertical="center"/>
    </xf>
    <xf numFmtId="0" fontId="3" fillId="0" borderId="0" xfId="3" applyFont="1" applyFill="1" applyBorder="1" applyAlignment="1">
      <alignment vertical="center"/>
    </xf>
    <xf numFmtId="41" fontId="0" fillId="6" borderId="2" xfId="0" applyNumberFormat="1" applyFill="1" applyBorder="1" applyAlignment="1">
      <alignment vertical="center" wrapText="1"/>
    </xf>
    <xf numFmtId="169" fontId="0" fillId="6" borderId="2" xfId="0" applyNumberFormat="1" applyFill="1" applyBorder="1" applyAlignment="1">
      <alignment vertical="center" wrapText="1"/>
    </xf>
    <xf numFmtId="0" fontId="19" fillId="0" borderId="3" xfId="0" applyFont="1" applyFill="1" applyBorder="1" applyAlignment="1">
      <alignment vertical="center" wrapText="1"/>
    </xf>
    <xf numFmtId="0" fontId="1" fillId="6" borderId="5" xfId="0" applyFont="1" applyFill="1" applyBorder="1" applyAlignment="1">
      <alignment vertical="center" wrapText="1"/>
    </xf>
    <xf numFmtId="0" fontId="0" fillId="6" borderId="2" xfId="0" applyFill="1" applyBorder="1" applyAlignment="1">
      <alignment vertical="center" wrapText="1"/>
    </xf>
    <xf numFmtId="0" fontId="0" fillId="6" borderId="12" xfId="0" applyFill="1" applyBorder="1" applyAlignment="1">
      <alignment vertical="center" wrapText="1"/>
    </xf>
    <xf numFmtId="0" fontId="3" fillId="6" borderId="7" xfId="0" applyFont="1" applyFill="1" applyBorder="1" applyAlignment="1">
      <alignment vertical="center" wrapText="1"/>
    </xf>
    <xf numFmtId="0" fontId="1" fillId="11" borderId="8" xfId="0" applyFont="1" applyFill="1" applyBorder="1" applyAlignment="1">
      <alignment vertical="center" wrapText="1"/>
    </xf>
    <xf numFmtId="0" fontId="3" fillId="11" borderId="9" xfId="0" applyFont="1" applyFill="1" applyBorder="1" applyAlignment="1">
      <alignment vertical="center" wrapText="1"/>
    </xf>
    <xf numFmtId="0" fontId="1" fillId="6" borderId="4" xfId="0" applyFont="1" applyFill="1" applyBorder="1" applyAlignment="1">
      <alignment vertical="center" wrapText="1"/>
    </xf>
    <xf numFmtId="0" fontId="12" fillId="6" borderId="5" xfId="0" applyFont="1" applyFill="1" applyBorder="1" applyAlignment="1">
      <alignment vertical="center" wrapText="1"/>
    </xf>
    <xf numFmtId="42" fontId="0" fillId="6" borderId="2" xfId="0" applyNumberFormat="1" applyFill="1" applyBorder="1" applyAlignment="1">
      <alignment vertical="center" wrapText="1"/>
    </xf>
    <xf numFmtId="0" fontId="0" fillId="6" borderId="0" xfId="0" applyFill="1"/>
    <xf numFmtId="42" fontId="0" fillId="6" borderId="2" xfId="1" applyNumberFormat="1" applyFont="1" applyFill="1" applyBorder="1" applyAlignment="1">
      <alignment vertical="center" wrapText="1"/>
    </xf>
    <xf numFmtId="0" fontId="0" fillId="8" borderId="5" xfId="0" applyFill="1" applyBorder="1" applyAlignment="1">
      <alignment vertical="center" wrapText="1"/>
    </xf>
    <xf numFmtId="42" fontId="0" fillId="8" borderId="2" xfId="1" applyNumberFormat="1" applyFont="1" applyFill="1" applyBorder="1" applyAlignment="1">
      <alignment vertical="center" wrapText="1"/>
    </xf>
    <xf numFmtId="0" fontId="0" fillId="9" borderId="5" xfId="0" applyFill="1" applyBorder="1" applyAlignment="1">
      <alignment vertical="center" wrapText="1"/>
    </xf>
    <xf numFmtId="0" fontId="10" fillId="6" borderId="5" xfId="0" applyFont="1" applyFill="1" applyBorder="1" applyAlignment="1">
      <alignment vertical="center" wrapText="1"/>
    </xf>
    <xf numFmtId="42" fontId="10" fillId="6" borderId="2" xfId="1" applyNumberFormat="1" applyFont="1" applyFill="1" applyBorder="1" applyAlignment="1">
      <alignment vertical="center" wrapText="1"/>
    </xf>
    <xf numFmtId="42" fontId="3" fillId="0" borderId="14" xfId="0" applyNumberFormat="1" applyFont="1" applyFill="1" applyBorder="1" applyAlignment="1">
      <alignment vertical="center" wrapText="1"/>
    </xf>
    <xf numFmtId="49" fontId="0" fillId="9" borderId="2" xfId="1" applyNumberFormat="1" applyFont="1" applyFill="1" applyBorder="1" applyAlignment="1">
      <alignment vertical="center" wrapText="1"/>
    </xf>
    <xf numFmtId="42" fontId="0" fillId="10" borderId="2" xfId="1" applyNumberFormat="1" applyFont="1" applyFill="1" applyBorder="1" applyAlignment="1">
      <alignment vertical="center" wrapText="1"/>
    </xf>
    <xf numFmtId="0" fontId="13" fillId="0" borderId="0" xfId="0" applyFont="1"/>
    <xf numFmtId="0" fontId="0" fillId="11" borderId="6" xfId="0" applyFill="1" applyBorder="1" applyAlignment="1">
      <alignment vertical="center" wrapText="1"/>
    </xf>
    <xf numFmtId="0" fontId="1" fillId="11" borderId="4" xfId="0" applyFont="1" applyFill="1" applyBorder="1" applyAlignment="1">
      <alignment vertical="center" wrapText="1"/>
    </xf>
    <xf numFmtId="0" fontId="2" fillId="0" borderId="0" xfId="0" applyFont="1" applyFill="1" applyBorder="1" applyAlignment="1">
      <alignment vertical="center"/>
    </xf>
    <xf numFmtId="0" fontId="0" fillId="0" borderId="0" xfId="0" applyAlignment="1">
      <alignment horizontal="left"/>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Alignment="1" applyProtection="1">
      <alignment vertical="center"/>
      <protection locked="0"/>
    </xf>
    <xf numFmtId="167" fontId="0" fillId="0" borderId="0" xfId="0" applyNumberFormat="1" applyAlignment="1" applyProtection="1">
      <alignment vertical="center" wrapText="1"/>
      <protection locked="0"/>
    </xf>
    <xf numFmtId="0" fontId="3" fillId="0" borderId="0" xfId="0" applyFont="1" applyAlignment="1" applyProtection="1">
      <alignment vertical="center"/>
      <protection locked="0"/>
    </xf>
    <xf numFmtId="0" fontId="3" fillId="0" borderId="0" xfId="3" applyAlignment="1" applyProtection="1">
      <alignment vertical="center"/>
      <protection locked="0"/>
    </xf>
    <xf numFmtId="1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5" fontId="3" fillId="0" borderId="0" xfId="1" applyFont="1"/>
    <xf numFmtId="5" fontId="0" fillId="0" borderId="0" xfId="0" applyNumberFormat="1"/>
    <xf numFmtId="0" fontId="3" fillId="0" borderId="0" xfId="3"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Protection="1">
      <protection locked="0"/>
    </xf>
    <xf numFmtId="0" fontId="3"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10" fillId="0" borderId="0" xfId="0" applyFont="1" applyAlignment="1" applyProtection="1">
      <alignment vertical="center" wrapText="1"/>
      <protection locked="0"/>
    </xf>
    <xf numFmtId="0" fontId="17" fillId="0" borderId="0" xfId="0" applyFont="1" applyBorder="1" applyAlignment="1" applyProtection="1">
      <alignment vertical="center"/>
      <protection locked="0"/>
    </xf>
    <xf numFmtId="0" fontId="0" fillId="0" borderId="0" xfId="0" applyBorder="1" applyAlignment="1" applyProtection="1">
      <alignment vertical="center" wrapText="1"/>
      <protection locked="0"/>
    </xf>
    <xf numFmtId="0" fontId="1" fillId="0" borderId="0" xfId="0" applyFont="1" applyAlignment="1" applyProtection="1">
      <alignment vertical="center" wrapText="1"/>
      <protection locked="0"/>
    </xf>
    <xf numFmtId="0" fontId="19" fillId="0" borderId="3" xfId="0" applyFont="1" applyFill="1" applyBorder="1" applyAlignment="1" applyProtection="1">
      <alignment vertical="center" wrapText="1"/>
      <protection locked="0"/>
    </xf>
    <xf numFmtId="0" fontId="19" fillId="0" borderId="0" xfId="0" applyFont="1" applyFill="1" applyAlignment="1" applyProtection="1">
      <alignment vertical="center" wrapText="1"/>
      <protection locked="0"/>
    </xf>
    <xf numFmtId="165" fontId="0" fillId="6" borderId="2" xfId="1" applyNumberFormat="1" applyFont="1" applyFill="1" applyBorder="1" applyAlignment="1" applyProtection="1">
      <alignment vertical="center" wrapText="1"/>
      <protection locked="0"/>
    </xf>
    <xf numFmtId="0" fontId="3" fillId="6" borderId="2" xfId="0" applyFont="1" applyFill="1" applyBorder="1" applyAlignment="1" applyProtection="1">
      <alignment vertical="center" wrapText="1"/>
      <protection locked="0"/>
    </xf>
    <xf numFmtId="165" fontId="3" fillId="6" borderId="2" xfId="1" applyNumberFormat="1" applyFont="1" applyFill="1" applyBorder="1" applyAlignment="1" applyProtection="1">
      <alignment vertical="center" wrapText="1"/>
      <protection locked="0"/>
    </xf>
    <xf numFmtId="0" fontId="0" fillId="6" borderId="2" xfId="0" applyFill="1" applyBorder="1" applyAlignment="1" applyProtection="1">
      <alignment vertical="center" wrapText="1"/>
      <protection locked="0"/>
    </xf>
    <xf numFmtId="170" fontId="3" fillId="12" borderId="2" xfId="0" applyNumberFormat="1" applyFont="1" applyFill="1" applyBorder="1" applyAlignment="1" applyProtection="1">
      <alignment vertical="center" wrapText="1"/>
      <protection locked="0"/>
    </xf>
    <xf numFmtId="44" fontId="0" fillId="6" borderId="2" xfId="1" applyNumberFormat="1" applyFont="1" applyFill="1" applyBorder="1" applyAlignment="1" applyProtection="1">
      <alignment vertical="center" wrapText="1"/>
      <protection locked="0"/>
    </xf>
    <xf numFmtId="171" fontId="3" fillId="12" borderId="2" xfId="0" applyNumberFormat="1" applyFont="1" applyFill="1" applyBorder="1" applyAlignment="1" applyProtection="1">
      <alignment vertical="center" wrapText="1"/>
      <protection locked="0"/>
    </xf>
    <xf numFmtId="0" fontId="0" fillId="6" borderId="12" xfId="0" applyFill="1" applyBorder="1" applyAlignment="1" applyProtection="1">
      <alignment vertical="center" wrapText="1"/>
      <protection locked="0"/>
    </xf>
    <xf numFmtId="172" fontId="3" fillId="12" borderId="12" xfId="0" applyNumberFormat="1" applyFont="1" applyFill="1" applyBorder="1" applyAlignment="1" applyProtection="1">
      <alignment vertical="center" wrapText="1"/>
      <protection locked="0"/>
    </xf>
    <xf numFmtId="44" fontId="0" fillId="7" borderId="12" xfId="1" applyNumberFormat="1" applyFont="1" applyFill="1" applyBorder="1" applyAlignment="1" applyProtection="1">
      <alignment vertical="center" wrapText="1"/>
      <protection locked="0"/>
    </xf>
    <xf numFmtId="0" fontId="0" fillId="0" borderId="0" xfId="0" applyFill="1" applyAlignment="1" applyProtection="1">
      <alignment vertical="center" wrapText="1"/>
      <protection locked="0"/>
    </xf>
    <xf numFmtId="0" fontId="3" fillId="12" borderId="2" xfId="0" applyFont="1" applyFill="1" applyBorder="1" applyAlignment="1" applyProtection="1">
      <alignment vertical="center" wrapText="1"/>
      <protection locked="0"/>
    </xf>
    <xf numFmtId="168" fontId="3" fillId="12" borderId="2" xfId="0" applyNumberFormat="1" applyFont="1" applyFill="1" applyBorder="1" applyAlignment="1" applyProtection="1">
      <alignment vertical="center" wrapText="1"/>
      <protection locked="0"/>
    </xf>
    <xf numFmtId="44" fontId="3" fillId="12" borderId="2" xfId="1" applyNumberFormat="1" applyFont="1" applyFill="1" applyBorder="1" applyAlignment="1" applyProtection="1">
      <alignment vertical="center" wrapText="1"/>
      <protection locked="0"/>
    </xf>
    <xf numFmtId="0" fontId="0" fillId="12" borderId="2" xfId="0" applyFill="1" applyBorder="1" applyAlignment="1" applyProtection="1">
      <alignment vertical="center" wrapText="1"/>
      <protection locked="0"/>
    </xf>
    <xf numFmtId="168" fontId="0" fillId="12" borderId="2" xfId="0" applyNumberFormat="1" applyFill="1" applyBorder="1" applyAlignment="1" applyProtection="1">
      <alignment vertical="center" wrapText="1"/>
      <protection locked="0"/>
    </xf>
    <xf numFmtId="44" fontId="0" fillId="12" borderId="2" xfId="1" applyNumberFormat="1" applyFont="1" applyFill="1" applyBorder="1" applyAlignment="1" applyProtection="1">
      <alignment vertical="center" wrapText="1"/>
      <protection locked="0"/>
    </xf>
    <xf numFmtId="0" fontId="0" fillId="12" borderId="12" xfId="0" applyFill="1" applyBorder="1" applyAlignment="1" applyProtection="1">
      <alignment vertical="center" wrapText="1"/>
      <protection locked="0"/>
    </xf>
    <xf numFmtId="168" fontId="0" fillId="12" borderId="12" xfId="0" applyNumberFormat="1" applyFill="1" applyBorder="1" applyAlignment="1" applyProtection="1">
      <alignment vertical="center" wrapText="1"/>
      <protection locked="0"/>
    </xf>
    <xf numFmtId="44" fontId="0" fillId="12" borderId="12" xfId="1" applyNumberFormat="1" applyFont="1" applyFill="1" applyBorder="1" applyAlignment="1" applyProtection="1">
      <alignment vertical="center" wrapText="1"/>
      <protection locked="0"/>
    </xf>
    <xf numFmtId="41" fontId="0" fillId="6" borderId="2" xfId="0" applyNumberFormat="1" applyFill="1" applyBorder="1" applyAlignment="1" applyProtection="1">
      <alignment vertical="center" wrapText="1"/>
    </xf>
    <xf numFmtId="169" fontId="0" fillId="6" borderId="2" xfId="0" applyNumberFormat="1" applyFill="1" applyBorder="1" applyAlignment="1" applyProtection="1">
      <alignment vertical="center" wrapText="1"/>
    </xf>
    <xf numFmtId="6" fontId="0" fillId="6" borderId="2" xfId="1" applyNumberFormat="1" applyFont="1" applyFill="1" applyBorder="1" applyAlignment="1" applyProtection="1">
      <alignment vertical="center" wrapText="1"/>
    </xf>
    <xf numFmtId="6" fontId="0" fillId="6" borderId="2" xfId="0" applyNumberFormat="1" applyFill="1" applyBorder="1" applyAlignment="1" applyProtection="1">
      <alignment vertical="center" wrapText="1"/>
    </xf>
    <xf numFmtId="165" fontId="0" fillId="6" borderId="2" xfId="1" applyNumberFormat="1" applyFont="1" applyFill="1" applyBorder="1" applyAlignment="1" applyProtection="1">
      <alignment vertical="center" wrapText="1"/>
    </xf>
    <xf numFmtId="165" fontId="0" fillId="6" borderId="2" xfId="0" applyNumberFormat="1" applyFill="1" applyBorder="1" applyAlignment="1" applyProtection="1">
      <alignment vertical="center" wrapText="1"/>
    </xf>
    <xf numFmtId="165" fontId="3" fillId="6" borderId="2" xfId="1" applyNumberFormat="1" applyFont="1" applyFill="1" applyBorder="1" applyAlignment="1" applyProtection="1">
      <alignment vertical="center" wrapText="1"/>
    </xf>
    <xf numFmtId="165" fontId="0" fillId="6" borderId="21" xfId="1" applyNumberFormat="1" applyFont="1" applyFill="1" applyBorder="1" applyAlignment="1" applyProtection="1">
      <alignment vertical="center" wrapText="1"/>
    </xf>
    <xf numFmtId="165" fontId="0" fillId="6" borderId="20" xfId="1" applyNumberFormat="1" applyFont="1" applyFill="1" applyBorder="1" applyAlignment="1" applyProtection="1">
      <alignment vertical="center" wrapText="1"/>
    </xf>
    <xf numFmtId="42" fontId="3" fillId="6" borderId="2" xfId="0" applyNumberFormat="1"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165" fontId="0" fillId="12" borderId="2" xfId="1" applyNumberFormat="1" applyFont="1" applyFill="1" applyBorder="1" applyAlignment="1" applyProtection="1">
      <alignment vertical="center" wrapText="1"/>
      <protection locked="0"/>
    </xf>
    <xf numFmtId="44" fontId="0" fillId="0" borderId="0" xfId="0" applyNumberFormat="1" applyAlignment="1" applyProtection="1">
      <alignment vertical="center" wrapText="1"/>
      <protection locked="0"/>
    </xf>
    <xf numFmtId="42" fontId="3" fillId="0" borderId="0" xfId="0" applyNumberFormat="1" applyFont="1" applyFill="1" applyBorder="1" applyAlignment="1" applyProtection="1">
      <alignment vertical="center" wrapText="1"/>
      <protection locked="0"/>
    </xf>
    <xf numFmtId="9" fontId="0" fillId="0" borderId="0" xfId="2" applyFont="1" applyAlignment="1" applyProtection="1">
      <alignment vertical="center" wrapText="1"/>
      <protection locked="0"/>
    </xf>
    <xf numFmtId="165" fontId="3" fillId="6" borderId="2" xfId="0" applyNumberFormat="1" applyFont="1" applyFill="1" applyBorder="1" applyAlignment="1" applyProtection="1">
      <alignment vertical="center" wrapText="1"/>
    </xf>
    <xf numFmtId="165" fontId="10" fillId="6" borderId="2" xfId="1" applyNumberFormat="1" applyFont="1" applyFill="1" applyBorder="1" applyAlignment="1" applyProtection="1">
      <alignment vertical="center" wrapText="1"/>
    </xf>
    <xf numFmtId="42" fontId="0" fillId="6" borderId="2" xfId="0" applyNumberFormat="1" applyFill="1" applyBorder="1" applyAlignment="1" applyProtection="1">
      <alignment vertical="center" wrapText="1"/>
    </xf>
    <xf numFmtId="42" fontId="3" fillId="6" borderId="2" xfId="0" applyNumberFormat="1" applyFont="1" applyFill="1" applyBorder="1" applyAlignment="1" applyProtection="1">
      <alignment vertical="center" wrapText="1"/>
    </xf>
    <xf numFmtId="0" fontId="0" fillId="0" borderId="0" xfId="0" applyProtection="1"/>
    <xf numFmtId="0" fontId="3" fillId="0" borderId="0" xfId="3" applyAlignment="1" applyProtection="1">
      <alignment horizontal="center" vertical="center"/>
    </xf>
    <xf numFmtId="0" fontId="3" fillId="0" borderId="0" xfId="0" applyFont="1" applyAlignment="1" applyProtection="1">
      <alignment horizontal="center" vertical="center"/>
    </xf>
    <xf numFmtId="0" fontId="3" fillId="15" borderId="0" xfId="0" applyFont="1" applyFill="1"/>
    <xf numFmtId="0" fontId="3" fillId="3" borderId="0" xfId="0" applyFont="1" applyFill="1"/>
    <xf numFmtId="0" fontId="3" fillId="14" borderId="0" xfId="0" applyFont="1" applyFill="1"/>
    <xf numFmtId="0" fontId="2" fillId="15" borderId="0" xfId="0" applyFont="1" applyFill="1" applyBorder="1" applyAlignment="1">
      <alignment vertical="center"/>
    </xf>
    <xf numFmtId="0" fontId="0" fillId="0" borderId="0" xfId="0" applyAlignment="1" applyProtection="1">
      <alignment vertical="center"/>
    </xf>
    <xf numFmtId="0" fontId="3" fillId="12" borderId="0" xfId="0" applyFont="1" applyFill="1" applyBorder="1" applyAlignment="1" applyProtection="1">
      <alignment vertical="center"/>
      <protection locked="0"/>
    </xf>
    <xf numFmtId="178" fontId="0" fillId="0" borderId="0" xfId="0" applyNumberFormat="1"/>
    <xf numFmtId="0" fontId="3" fillId="0" borderId="0" xfId="0" applyFont="1" applyBorder="1" applyAlignment="1">
      <alignment horizontal="left" wrapText="1"/>
    </xf>
    <xf numFmtId="0" fontId="3" fillId="0" borderId="0" xfId="0" applyFont="1" applyBorder="1" applyAlignment="1">
      <alignment vertical="center" wrapText="1"/>
    </xf>
    <xf numFmtId="0" fontId="0" fillId="15" borderId="0" xfId="0" applyFill="1"/>
    <xf numFmtId="180" fontId="2" fillId="0" borderId="0" xfId="0" applyNumberFormat="1" applyFont="1" applyBorder="1"/>
    <xf numFmtId="0" fontId="3"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9" fontId="0" fillId="0" borderId="0" xfId="2" applyFont="1" applyAlignment="1">
      <alignment horizontal="right"/>
    </xf>
    <xf numFmtId="5" fontId="1" fillId="0" borderId="0" xfId="1" applyFont="1"/>
    <xf numFmtId="5" fontId="2" fillId="0" borderId="0" xfId="1" applyFont="1" applyBorder="1"/>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wrapText="1"/>
      <protection locked="0"/>
    </xf>
    <xf numFmtId="0" fontId="21" fillId="0" borderId="0" xfId="0" applyFont="1"/>
    <xf numFmtId="0" fontId="1" fillId="0" borderId="0" xfId="0" applyFont="1" applyBorder="1" applyAlignment="1">
      <alignment horizontal="left"/>
    </xf>
    <xf numFmtId="165" fontId="0" fillId="0" borderId="0" xfId="0" applyNumberFormat="1"/>
    <xf numFmtId="0" fontId="1" fillId="0" borderId="0" xfId="3" applyFont="1" applyAlignment="1" applyProtection="1">
      <alignment horizontal="center" vertical="center"/>
      <protection locked="0"/>
    </xf>
    <xf numFmtId="0" fontId="4" fillId="0" borderId="0" xfId="0" applyFont="1" applyBorder="1" applyAlignment="1">
      <alignment horizontal="right"/>
    </xf>
    <xf numFmtId="0" fontId="3" fillId="12" borderId="24" xfId="0" applyFont="1" applyFill="1" applyBorder="1" applyAlignment="1" applyProtection="1">
      <alignment horizontal="left" vertical="center"/>
      <protection locked="0"/>
    </xf>
    <xf numFmtId="0" fontId="0" fillId="12" borderId="24" xfId="0" applyFill="1" applyBorder="1" applyAlignment="1" applyProtection="1">
      <alignment vertical="center" wrapText="1"/>
      <protection locked="0"/>
    </xf>
    <xf numFmtId="177" fontId="3" fillId="12" borderId="25" xfId="0" applyNumberFormat="1" applyFont="1" applyFill="1" applyBorder="1" applyAlignment="1">
      <alignment horizontal="right" wrapText="1"/>
    </xf>
    <xf numFmtId="180" fontId="0" fillId="12" borderId="24" xfId="0" applyNumberFormat="1" applyFill="1" applyBorder="1" applyAlignment="1" applyProtection="1">
      <alignment vertical="center" wrapText="1"/>
      <protection locked="0"/>
    </xf>
    <xf numFmtId="1" fontId="0" fillId="12" borderId="24" xfId="0" applyNumberFormat="1" applyFill="1" applyBorder="1" applyAlignment="1" applyProtection="1">
      <alignment vertical="center" wrapText="1"/>
      <protection locked="0"/>
    </xf>
    <xf numFmtId="176" fontId="0" fillId="0" borderId="24" xfId="0" applyNumberFormat="1" applyFill="1" applyBorder="1" applyAlignment="1" applyProtection="1">
      <alignment vertical="center" wrapText="1"/>
      <protection locked="0"/>
    </xf>
    <xf numFmtId="180" fontId="0" fillId="13" borderId="24" xfId="0" applyNumberFormat="1" applyFill="1" applyBorder="1" applyAlignment="1" applyProtection="1">
      <alignment vertical="center" wrapText="1"/>
      <protection locked="0"/>
    </xf>
    <xf numFmtId="1" fontId="0" fillId="13" borderId="24" xfId="0" applyNumberFormat="1" applyFill="1" applyBorder="1" applyAlignment="1" applyProtection="1">
      <alignment vertical="center" wrapText="1"/>
      <protection locked="0"/>
    </xf>
    <xf numFmtId="167" fontId="0" fillId="0" borderId="24" xfId="0" applyNumberFormat="1" applyFill="1" applyBorder="1" applyAlignment="1" applyProtection="1">
      <alignment vertical="center" wrapText="1"/>
    </xf>
    <xf numFmtId="0" fontId="0" fillId="13" borderId="24" xfId="0" applyFill="1" applyBorder="1" applyAlignment="1" applyProtection="1">
      <alignment horizontal="center" vertical="center" wrapText="1"/>
      <protection locked="0"/>
    </xf>
    <xf numFmtId="42" fontId="0" fillId="13" borderId="24" xfId="1" applyNumberFormat="1" applyFont="1" applyFill="1" applyBorder="1" applyAlignment="1" applyProtection="1">
      <alignment vertical="center" wrapText="1"/>
      <protection locked="0"/>
    </xf>
    <xf numFmtId="0" fontId="0" fillId="0" borderId="24" xfId="0" applyNumberFormat="1" applyBorder="1" applyAlignment="1" applyProtection="1">
      <alignment vertical="center" wrapText="1"/>
    </xf>
    <xf numFmtId="42" fontId="0" fillId="0" borderId="24" xfId="1" applyNumberFormat="1" applyFont="1" applyFill="1" applyBorder="1" applyAlignment="1" applyProtection="1">
      <alignment vertical="center" wrapText="1"/>
    </xf>
    <xf numFmtId="42" fontId="3" fillId="0" borderId="24" xfId="1" applyNumberFormat="1" applyFont="1" applyFill="1" applyBorder="1" applyAlignment="1" applyProtection="1">
      <alignment vertical="center" wrapText="1"/>
    </xf>
    <xf numFmtId="165" fontId="3" fillId="0" borderId="24" xfId="1" applyNumberFormat="1" applyFont="1" applyFill="1" applyBorder="1" applyAlignment="1" applyProtection="1">
      <alignment vertical="center" wrapText="1"/>
    </xf>
    <xf numFmtId="173" fontId="3" fillId="6" borderId="24" xfId="3" applyNumberFormat="1" applyFill="1" applyBorder="1" applyAlignment="1" applyProtection="1">
      <alignment vertical="center" wrapText="1"/>
    </xf>
    <xf numFmtId="165" fontId="3" fillId="6" borderId="26" xfId="3" applyNumberFormat="1" applyFill="1" applyBorder="1" applyAlignment="1" applyProtection="1">
      <alignment vertical="center" wrapText="1"/>
      <protection locked="0"/>
    </xf>
    <xf numFmtId="165" fontId="3" fillId="13" borderId="26" xfId="3" applyNumberFormat="1" applyFill="1" applyBorder="1" applyAlignment="1" applyProtection="1">
      <alignment horizontal="center" vertical="center" wrapText="1"/>
      <protection locked="0"/>
    </xf>
    <xf numFmtId="0" fontId="0" fillId="0" borderId="26" xfId="0" applyNumberFormat="1" applyBorder="1" applyAlignment="1" applyProtection="1">
      <alignment vertical="center" wrapText="1"/>
    </xf>
    <xf numFmtId="165" fontId="3" fillId="12" borderId="26" xfId="3" quotePrefix="1" applyNumberFormat="1" applyFill="1" applyBorder="1" applyAlignment="1" applyProtection="1">
      <alignment horizontal="right" vertical="center" wrapText="1"/>
      <protection locked="0"/>
    </xf>
    <xf numFmtId="165" fontId="3" fillId="6" borderId="27" xfId="3" applyNumberFormat="1" applyFill="1" applyBorder="1" applyAlignment="1" applyProtection="1">
      <alignment vertical="center" wrapText="1"/>
      <protection locked="0"/>
    </xf>
    <xf numFmtId="165" fontId="3" fillId="13" borderId="27" xfId="3" applyNumberFormat="1" applyFill="1" applyBorder="1" applyAlignment="1" applyProtection="1">
      <alignment horizontal="center" vertical="center" wrapText="1"/>
      <protection locked="0"/>
    </xf>
    <xf numFmtId="0" fontId="0" fillId="0" borderId="27" xfId="0" applyNumberFormat="1" applyBorder="1" applyAlignment="1" applyProtection="1">
      <alignment vertical="center" wrapText="1"/>
    </xf>
    <xf numFmtId="177" fontId="3" fillId="12" borderId="27" xfId="0" applyNumberFormat="1" applyFont="1" applyFill="1" applyBorder="1" applyAlignment="1" applyProtection="1">
      <alignment horizontal="right" vertical="center" wrapText="1"/>
      <protection locked="0"/>
    </xf>
    <xf numFmtId="180" fontId="0" fillId="12" borderId="27" xfId="0" applyNumberFormat="1" applyFill="1" applyBorder="1" applyAlignment="1" applyProtection="1">
      <alignment vertical="center" wrapText="1"/>
      <protection locked="0"/>
    </xf>
    <xf numFmtId="1" fontId="0" fillId="12" borderId="27" xfId="0" applyNumberFormat="1" applyFill="1" applyBorder="1" applyAlignment="1" applyProtection="1">
      <alignment vertical="center" wrapText="1"/>
      <protection locked="0"/>
    </xf>
    <xf numFmtId="176" fontId="0" fillId="0" borderId="27" xfId="0" applyNumberFormat="1" applyFill="1" applyBorder="1" applyAlignment="1" applyProtection="1">
      <alignment vertical="center" wrapText="1"/>
      <protection locked="0"/>
    </xf>
    <xf numFmtId="180" fontId="0" fillId="13" borderId="27" xfId="0" applyNumberFormat="1" applyFill="1" applyBorder="1" applyAlignment="1" applyProtection="1">
      <alignment vertical="center" wrapText="1"/>
      <protection locked="0"/>
    </xf>
    <xf numFmtId="1" fontId="0" fillId="13" borderId="27" xfId="0" applyNumberFormat="1" applyFill="1" applyBorder="1" applyAlignment="1" applyProtection="1">
      <alignment vertical="center" wrapText="1"/>
      <protection locked="0"/>
    </xf>
    <xf numFmtId="180" fontId="0" fillId="6" borderId="27" xfId="0" applyNumberFormat="1" applyFill="1" applyBorder="1" applyAlignment="1" applyProtection="1">
      <alignment vertical="center" wrapText="1"/>
      <protection locked="0"/>
    </xf>
    <xf numFmtId="165" fontId="1" fillId="0" borderId="0" xfId="0" applyNumberFormat="1" applyFont="1" applyBorder="1" applyAlignment="1" applyProtection="1">
      <alignment horizontal="center" vertical="center"/>
      <protection locked="0"/>
    </xf>
    <xf numFmtId="165" fontId="1" fillId="0" borderId="0" xfId="0" applyNumberFormat="1" applyFont="1" applyBorder="1" applyAlignment="1" applyProtection="1">
      <alignment horizontal="right" vertical="center"/>
      <protection locked="0"/>
    </xf>
    <xf numFmtId="165" fontId="1" fillId="0" borderId="0" xfId="0" applyNumberFormat="1" applyFont="1" applyBorder="1" applyAlignment="1" applyProtection="1">
      <alignment vertical="center"/>
      <protection locked="0"/>
    </xf>
    <xf numFmtId="6" fontId="1" fillId="0" borderId="0" xfId="1" applyNumberFormat="1" applyFont="1" applyFill="1" applyBorder="1" applyAlignment="1" applyProtection="1">
      <alignment vertical="center" wrapText="1"/>
    </xf>
    <xf numFmtId="0" fontId="0" fillId="6" borderId="22" xfId="0" applyFill="1" applyBorder="1" applyAlignment="1" applyProtection="1">
      <alignment vertical="center"/>
      <protection locked="0"/>
    </xf>
    <xf numFmtId="167" fontId="0" fillId="6" borderId="22" xfId="0" applyNumberFormat="1" applyFill="1" applyBorder="1" applyAlignment="1" applyProtection="1">
      <alignment horizontal="center" vertical="center" wrapText="1"/>
      <protection locked="0"/>
    </xf>
    <xf numFmtId="1" fontId="0" fillId="6" borderId="27" xfId="0" applyNumberFormat="1" applyFill="1" applyBorder="1" applyAlignment="1" applyProtection="1">
      <alignment vertical="center" wrapText="1"/>
      <protection locked="0"/>
    </xf>
    <xf numFmtId="5" fontId="2" fillId="6" borderId="19" xfId="0" applyNumberFormat="1" applyFont="1" applyFill="1" applyBorder="1" applyAlignment="1">
      <alignment horizontal="center"/>
    </xf>
    <xf numFmtId="5" fontId="2" fillId="6" borderId="23" xfId="0" applyNumberFormat="1" applyFont="1" applyFill="1" applyBorder="1" applyAlignment="1">
      <alignment horizontal="center"/>
    </xf>
    <xf numFmtId="0" fontId="2" fillId="6" borderId="23" xfId="0" applyFont="1" applyFill="1" applyBorder="1"/>
    <xf numFmtId="0" fontId="0" fillId="6" borderId="23" xfId="0" applyFill="1" applyBorder="1" applyAlignment="1" applyProtection="1">
      <alignment vertical="center"/>
      <protection locked="0"/>
    </xf>
    <xf numFmtId="177" fontId="3" fillId="13" borderId="25" xfId="0" applyNumberFormat="1" applyFont="1" applyFill="1" applyBorder="1" applyAlignment="1">
      <alignment horizontal="right" wrapText="1"/>
    </xf>
    <xf numFmtId="0" fontId="1" fillId="12" borderId="0" xfId="0" applyFont="1" applyFill="1" applyBorder="1" applyAlignment="1" applyProtection="1">
      <alignment horizontal="right" vertical="center"/>
      <protection locked="0"/>
    </xf>
    <xf numFmtId="37" fontId="3" fillId="6" borderId="2" xfId="0" applyNumberFormat="1" applyFont="1" applyFill="1" applyBorder="1" applyAlignment="1" applyProtection="1">
      <alignment vertical="center" wrapText="1"/>
      <protection locked="0"/>
    </xf>
    <xf numFmtId="6" fontId="3" fillId="6" borderId="2" xfId="1" applyNumberFormat="1" applyFont="1" applyFill="1" applyBorder="1" applyAlignment="1" applyProtection="1">
      <alignment vertical="center" wrapText="1"/>
      <protection locked="0"/>
    </xf>
    <xf numFmtId="0" fontId="1" fillId="6" borderId="26" xfId="0" applyFont="1" applyFill="1" applyBorder="1" applyAlignment="1" applyProtection="1">
      <alignment horizontal="center" vertical="center" wrapText="1"/>
      <protection locked="0"/>
    </xf>
    <xf numFmtId="165" fontId="1" fillId="15" borderId="26" xfId="0" applyNumberFormat="1"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14" borderId="26" xfId="0" applyFont="1" applyFill="1" applyBorder="1" applyAlignment="1" applyProtection="1">
      <alignment horizontal="center" vertical="center" wrapText="1"/>
      <protection locked="0"/>
    </xf>
    <xf numFmtId="0" fontId="1" fillId="3" borderId="26" xfId="0" applyFont="1" applyFill="1" applyBorder="1" applyAlignment="1" applyProtection="1">
      <alignment horizontal="center" vertical="center" wrapText="1"/>
      <protection locked="0"/>
    </xf>
    <xf numFmtId="0" fontId="1" fillId="12" borderId="16" xfId="0" applyFont="1" applyFill="1" applyBorder="1" applyAlignment="1" applyProtection="1">
      <alignment horizontal="right" vertical="center"/>
      <protection locked="0"/>
    </xf>
    <xf numFmtId="0" fontId="1" fillId="12" borderId="18" xfId="0" applyFont="1" applyFill="1" applyBorder="1" applyAlignment="1" applyProtection="1">
      <alignment horizontal="right" vertical="center"/>
      <protection locked="0"/>
    </xf>
    <xf numFmtId="0" fontId="3" fillId="12" borderId="3" xfId="0" applyFont="1" applyFill="1" applyBorder="1" applyAlignment="1" applyProtection="1">
      <alignment horizontal="left" vertical="center"/>
      <protection locked="0"/>
    </xf>
    <xf numFmtId="0" fontId="1" fillId="12" borderId="3" xfId="0" applyFont="1" applyFill="1" applyBorder="1" applyAlignment="1" applyProtection="1">
      <alignment horizontal="right" vertical="center"/>
      <protection locked="0"/>
    </xf>
    <xf numFmtId="165" fontId="3" fillId="6" borderId="24" xfId="3" applyNumberFormat="1" applyFill="1" applyBorder="1" applyAlignment="1" applyProtection="1">
      <alignment vertical="center" wrapText="1"/>
    </xf>
    <xf numFmtId="165" fontId="3" fillId="6" borderId="27" xfId="1" applyNumberFormat="1" applyFill="1" applyBorder="1" applyAlignment="1" applyProtection="1">
      <alignment vertical="center" wrapText="1"/>
    </xf>
    <xf numFmtId="0" fontId="1" fillId="0" borderId="0" xfId="0" applyFont="1" applyBorder="1" applyAlignment="1">
      <alignment vertical="center"/>
    </xf>
    <xf numFmtId="0" fontId="1" fillId="14" borderId="32" xfId="0" applyFont="1" applyFill="1" applyBorder="1" applyAlignment="1" applyProtection="1">
      <alignment horizontal="center" vertical="center" wrapText="1"/>
      <protection locked="0"/>
    </xf>
    <xf numFmtId="0" fontId="3" fillId="13" borderId="32" xfId="0" applyFont="1" applyFill="1" applyBorder="1" applyAlignment="1" applyProtection="1">
      <alignment horizontal="center" vertical="center" wrapText="1"/>
      <protection locked="0"/>
    </xf>
    <xf numFmtId="165" fontId="3" fillId="12" borderId="30" xfId="3" applyNumberFormat="1" applyFill="1" applyBorder="1" applyAlignment="1" applyProtection="1">
      <alignment horizontal="center" vertical="center" wrapText="1"/>
      <protection locked="0"/>
    </xf>
    <xf numFmtId="165" fontId="3" fillId="12" borderId="33" xfId="3" applyNumberFormat="1" applyFill="1" applyBorder="1" applyAlignment="1" applyProtection="1">
      <alignment horizontal="center" vertical="center" wrapText="1"/>
    </xf>
    <xf numFmtId="165" fontId="1" fillId="0" borderId="34" xfId="0" applyNumberFormat="1" applyFont="1" applyBorder="1" applyAlignment="1" applyProtection="1">
      <alignment horizontal="center" vertical="center"/>
      <protection locked="0"/>
    </xf>
    <xf numFmtId="165" fontId="1" fillId="0" borderId="35" xfId="0" applyNumberFormat="1" applyFont="1" applyBorder="1" applyAlignment="1" applyProtection="1">
      <alignment vertical="center"/>
      <protection locked="0"/>
    </xf>
    <xf numFmtId="6" fontId="1" fillId="0" borderId="35" xfId="1" applyNumberFormat="1" applyFont="1" applyFill="1" applyBorder="1" applyAlignment="1" applyProtection="1">
      <alignment vertical="center" wrapText="1"/>
    </xf>
    <xf numFmtId="165" fontId="1" fillId="0" borderId="36" xfId="0" applyNumberFormat="1" applyFont="1" applyBorder="1" applyAlignment="1" applyProtection="1">
      <alignment horizontal="right" vertical="center"/>
      <protection locked="0"/>
    </xf>
    <xf numFmtId="0" fontId="3" fillId="13" borderId="37" xfId="0" applyFont="1" applyFill="1" applyBorder="1" applyAlignment="1" applyProtection="1">
      <alignment horizontal="center" vertical="center" wrapText="1"/>
      <protection locked="0"/>
    </xf>
    <xf numFmtId="0" fontId="3" fillId="6" borderId="18" xfId="0" applyFont="1" applyFill="1" applyBorder="1"/>
    <xf numFmtId="5" fontId="2" fillId="6" borderId="21" xfId="0" applyNumberFormat="1" applyFont="1" applyFill="1" applyBorder="1"/>
    <xf numFmtId="0" fontId="2" fillId="6" borderId="21" xfId="0" applyFont="1" applyFill="1" applyBorder="1"/>
    <xf numFmtId="0" fontId="0" fillId="6" borderId="21" xfId="0" applyFill="1" applyBorder="1" applyAlignment="1" applyProtection="1">
      <alignment vertical="center"/>
      <protection locked="0"/>
    </xf>
    <xf numFmtId="167" fontId="0" fillId="6" borderId="23" xfId="0" applyNumberFormat="1" applyFill="1" applyBorder="1" applyAlignment="1" applyProtection="1">
      <alignment horizontal="center" vertical="center" wrapText="1"/>
      <protection locked="0"/>
    </xf>
    <xf numFmtId="0" fontId="0" fillId="6" borderId="18" xfId="0" applyFill="1" applyBorder="1" applyAlignment="1" applyProtection="1">
      <alignment vertical="center"/>
      <protection locked="0"/>
    </xf>
    <xf numFmtId="0" fontId="0" fillId="6" borderId="19" xfId="0" applyFill="1" applyBorder="1" applyAlignment="1" applyProtection="1">
      <alignment vertical="center"/>
      <protection locked="0"/>
    </xf>
    <xf numFmtId="0" fontId="0" fillId="6" borderId="3" xfId="0" applyFill="1" applyBorder="1" applyAlignment="1" applyProtection="1">
      <alignment vertical="center"/>
      <protection locked="0"/>
    </xf>
    <xf numFmtId="167" fontId="0" fillId="6" borderId="3" xfId="0" applyNumberFormat="1" applyFill="1" applyBorder="1" applyAlignment="1" applyProtection="1">
      <alignment vertical="center" wrapText="1"/>
      <protection locked="0"/>
    </xf>
    <xf numFmtId="167" fontId="0" fillId="6" borderId="19" xfId="0" applyNumberFormat="1" applyFill="1" applyBorder="1" applyAlignment="1" applyProtection="1">
      <alignment vertical="center" wrapText="1"/>
      <protection locked="0"/>
    </xf>
    <xf numFmtId="167" fontId="0" fillId="6" borderId="3" xfId="0" applyNumberFormat="1" applyFill="1" applyBorder="1" applyAlignment="1" applyProtection="1">
      <alignment horizontal="center" vertical="center" wrapText="1"/>
      <protection locked="0"/>
    </xf>
    <xf numFmtId="0" fontId="3" fillId="6" borderId="16" xfId="0" applyFont="1" applyFill="1" applyBorder="1" applyAlignment="1" applyProtection="1">
      <alignment horizontal="center" vertical="center" wrapText="1"/>
      <protection locked="0"/>
    </xf>
    <xf numFmtId="41" fontId="0" fillId="6" borderId="0" xfId="0" applyNumberFormat="1" applyFill="1" applyBorder="1"/>
    <xf numFmtId="0" fontId="3" fillId="6" borderId="18" xfId="0" applyFont="1" applyFill="1" applyBorder="1" applyAlignment="1" applyProtection="1">
      <alignment horizontal="center" vertical="center" wrapText="1"/>
      <protection locked="0"/>
    </xf>
    <xf numFmtId="41" fontId="0" fillId="6" borderId="3" xfId="0" applyNumberFormat="1" applyFill="1" applyBorder="1"/>
    <xf numFmtId="0" fontId="0" fillId="0" borderId="22" xfId="0" applyBorder="1"/>
    <xf numFmtId="10" fontId="3" fillId="12" borderId="27" xfId="2" applyNumberFormat="1" applyFill="1" applyBorder="1" applyAlignment="1" applyProtection="1">
      <alignment vertical="center" wrapText="1"/>
      <protection locked="0"/>
    </xf>
    <xf numFmtId="5" fontId="2" fillId="6" borderId="3" xfId="0" applyNumberFormat="1" applyFont="1" applyFill="1" applyBorder="1" applyAlignment="1"/>
    <xf numFmtId="5" fontId="2" fillId="6" borderId="22" xfId="0" applyNumberFormat="1" applyFont="1" applyFill="1" applyBorder="1" applyAlignment="1"/>
    <xf numFmtId="0" fontId="2" fillId="6" borderId="22" xfId="0" applyFont="1" applyFill="1" applyBorder="1" applyAlignment="1"/>
    <xf numFmtId="5" fontId="2" fillId="6" borderId="19" xfId="0" applyNumberFormat="1" applyFont="1" applyFill="1" applyBorder="1" applyAlignment="1"/>
    <xf numFmtId="5" fontId="2" fillId="6" borderId="23" xfId="0" applyNumberFormat="1" applyFont="1" applyFill="1" applyBorder="1" applyAlignment="1"/>
    <xf numFmtId="165" fontId="3" fillId="13" borderId="31" xfId="3" applyNumberFormat="1" applyFill="1" applyBorder="1" applyAlignment="1" applyProtection="1">
      <alignment horizontal="center" vertical="center" wrapText="1"/>
      <protection locked="0"/>
    </xf>
    <xf numFmtId="165" fontId="3" fillId="13" borderId="30" xfId="3" applyNumberFormat="1" applyFill="1" applyBorder="1" applyAlignment="1" applyProtection="1">
      <alignment horizontal="center" vertical="center" wrapText="1"/>
      <protection locked="0"/>
    </xf>
    <xf numFmtId="0" fontId="1" fillId="14" borderId="31" xfId="0" applyFont="1" applyFill="1" applyBorder="1" applyAlignment="1" applyProtection="1">
      <alignment horizontal="center" vertical="center" wrapText="1"/>
      <protection locked="0"/>
    </xf>
    <xf numFmtId="6" fontId="3" fillId="12" borderId="26" xfId="0" applyNumberFormat="1" applyFont="1" applyFill="1" applyBorder="1" applyAlignment="1">
      <alignment horizontal="left" vertical="center" wrapText="1"/>
    </xf>
    <xf numFmtId="177" fontId="3" fillId="12" borderId="26" xfId="0" applyNumberFormat="1" applyFont="1" applyFill="1" applyBorder="1" applyAlignment="1" applyProtection="1">
      <alignment horizontal="right" vertical="center" wrapText="1"/>
      <protection locked="0"/>
    </xf>
    <xf numFmtId="180" fontId="0" fillId="12" borderId="26" xfId="0" applyNumberFormat="1" applyFill="1" applyBorder="1" applyAlignment="1" applyProtection="1">
      <alignment vertical="center" wrapText="1"/>
      <protection locked="0"/>
    </xf>
    <xf numFmtId="1" fontId="0" fillId="12" borderId="26" xfId="0" applyNumberFormat="1" applyFill="1" applyBorder="1" applyAlignment="1" applyProtection="1">
      <alignment vertical="center" wrapText="1"/>
      <protection locked="0"/>
    </xf>
    <xf numFmtId="176" fontId="0" fillId="0" borderId="26" xfId="0" applyNumberFormat="1" applyFill="1" applyBorder="1" applyAlignment="1" applyProtection="1">
      <alignment vertical="center" wrapText="1"/>
      <protection locked="0"/>
    </xf>
    <xf numFmtId="180" fontId="0" fillId="13" borderId="26" xfId="0" applyNumberFormat="1" applyFill="1" applyBorder="1" applyAlignment="1" applyProtection="1">
      <alignment vertical="center" wrapText="1"/>
      <protection locked="0"/>
    </xf>
    <xf numFmtId="1" fontId="0" fillId="13" borderId="26" xfId="0" applyNumberFormat="1" applyFill="1" applyBorder="1" applyAlignment="1" applyProtection="1">
      <alignment vertical="center" wrapText="1"/>
      <protection locked="0"/>
    </xf>
    <xf numFmtId="0" fontId="0" fillId="0" borderId="3" xfId="0" applyBorder="1"/>
    <xf numFmtId="180" fontId="0" fillId="6" borderId="26" xfId="0" applyNumberFormat="1" applyFill="1" applyBorder="1" applyAlignment="1" applyProtection="1">
      <alignment vertical="center" wrapText="1"/>
      <protection locked="0"/>
    </xf>
    <xf numFmtId="1" fontId="0" fillId="6" borderId="26" xfId="0" applyNumberFormat="1" applyFill="1" applyBorder="1" applyAlignment="1" applyProtection="1">
      <alignment vertical="center" wrapText="1"/>
      <protection locked="0"/>
    </xf>
    <xf numFmtId="165" fontId="3" fillId="6" borderId="26" xfId="1" applyNumberFormat="1" applyFill="1" applyBorder="1" applyAlignment="1" applyProtection="1">
      <alignment vertical="center" wrapText="1"/>
    </xf>
    <xf numFmtId="165" fontId="3" fillId="12" borderId="31" xfId="3" applyNumberFormat="1" applyFill="1" applyBorder="1" applyAlignment="1" applyProtection="1">
      <alignment horizontal="center" vertical="center" wrapText="1"/>
      <protection locked="0"/>
    </xf>
    <xf numFmtId="0" fontId="1" fillId="0" borderId="22" xfId="0" applyFont="1" applyBorder="1"/>
    <xf numFmtId="167" fontId="0" fillId="0" borderId="25" xfId="0" applyNumberFormat="1" applyFill="1" applyBorder="1" applyAlignment="1" applyProtection="1">
      <alignment vertical="center" wrapText="1"/>
    </xf>
    <xf numFmtId="0" fontId="21" fillId="0" borderId="32" xfId="0" applyFont="1" applyFill="1" applyBorder="1" applyAlignment="1" applyProtection="1">
      <alignment horizontal="center" vertical="center" wrapText="1"/>
      <protection locked="0"/>
    </xf>
    <xf numFmtId="0" fontId="1" fillId="0" borderId="0" xfId="3" applyFont="1" applyAlignment="1" applyProtection="1">
      <alignment vertical="center"/>
      <protection locked="0"/>
    </xf>
    <xf numFmtId="0" fontId="1" fillId="0" borderId="0" xfId="0" applyFont="1" applyAlignment="1" applyProtection="1">
      <alignment horizontal="left" vertical="center"/>
      <protection locked="0"/>
    </xf>
    <xf numFmtId="42" fontId="3" fillId="12" borderId="27" xfId="0" applyNumberFormat="1" applyFont="1" applyFill="1" applyBorder="1" applyAlignment="1" applyProtection="1">
      <alignment vertical="center" wrapText="1"/>
      <protection locked="0"/>
    </xf>
    <xf numFmtId="180" fontId="0" fillId="6" borderId="24" xfId="0" applyNumberFormat="1" applyFill="1" applyBorder="1" applyAlignment="1" applyProtection="1">
      <alignment vertical="center" wrapText="1"/>
      <protection locked="0"/>
    </xf>
    <xf numFmtId="1" fontId="0" fillId="6" borderId="24" xfId="0" applyNumberFormat="1" applyFill="1" applyBorder="1" applyAlignment="1" applyProtection="1">
      <alignment vertical="center" wrapText="1"/>
      <protection locked="0"/>
    </xf>
    <xf numFmtId="176" fontId="0" fillId="6" borderId="24" xfId="0" applyNumberFormat="1" applyFill="1" applyBorder="1" applyAlignment="1" applyProtection="1">
      <alignment vertical="center" wrapText="1"/>
      <protection locked="0"/>
    </xf>
    <xf numFmtId="42" fontId="3" fillId="6" borderId="26" xfId="3" applyNumberFormat="1" applyFill="1" applyBorder="1" applyAlignment="1" applyProtection="1">
      <alignment vertical="center" wrapText="1"/>
    </xf>
    <xf numFmtId="42" fontId="3" fillId="6" borderId="27" xfId="3" applyNumberFormat="1" applyFill="1" applyBorder="1" applyAlignment="1" applyProtection="1">
      <alignment vertical="center" wrapText="1"/>
    </xf>
    <xf numFmtId="42" fontId="3" fillId="6" borderId="24" xfId="3" applyNumberFormat="1" applyFill="1" applyBorder="1" applyAlignment="1" applyProtection="1">
      <alignment vertical="center" wrapText="1"/>
    </xf>
    <xf numFmtId="44" fontId="3" fillId="13" borderId="26" xfId="3" applyNumberFormat="1" applyFill="1" applyBorder="1" applyAlignment="1" applyProtection="1">
      <alignment vertical="center" wrapText="1"/>
      <protection locked="0"/>
    </xf>
    <xf numFmtId="0" fontId="18" fillId="0" borderId="0" xfId="0" applyFont="1" applyAlignment="1" applyProtection="1">
      <alignment horizontal="center" vertical="center"/>
      <protection locked="0"/>
    </xf>
    <xf numFmtId="0" fontId="18" fillId="0" borderId="0" xfId="0" applyFont="1"/>
    <xf numFmtId="0" fontId="17" fillId="0" borderId="0" xfId="0" applyFont="1" applyAlignment="1" applyProtection="1">
      <alignment vertical="center"/>
      <protection locked="0"/>
    </xf>
    <xf numFmtId="0" fontId="18" fillId="0" borderId="0" xfId="0" applyFont="1" applyAlignment="1" applyProtection="1">
      <alignment vertical="center"/>
      <protection locked="0"/>
    </xf>
    <xf numFmtId="167" fontId="18" fillId="0" borderId="0" xfId="0" applyNumberFormat="1" applyFont="1" applyAlignment="1" applyProtection="1">
      <alignment vertical="center" wrapText="1"/>
      <protection locked="0"/>
    </xf>
    <xf numFmtId="0" fontId="18" fillId="0" borderId="0" xfId="0" applyFont="1" applyAlignment="1">
      <alignment vertical="center"/>
    </xf>
    <xf numFmtId="0" fontId="18" fillId="0" borderId="0" xfId="0" applyFont="1" applyProtection="1">
      <protection locked="0"/>
    </xf>
    <xf numFmtId="0" fontId="18" fillId="0" borderId="0" xfId="0" applyFont="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8"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0" fillId="0" borderId="0" xfId="0" applyBorder="1" applyProtection="1">
      <protection locked="0"/>
    </xf>
    <xf numFmtId="0" fontId="3" fillId="0" borderId="0" xfId="0" applyFont="1" applyBorder="1" applyAlignment="1" applyProtection="1">
      <alignment vertical="center" wrapText="1"/>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17" fillId="6" borderId="21" xfId="0" applyFont="1" applyFill="1" applyBorder="1" applyAlignment="1" applyProtection="1">
      <alignment vertical="center" wrapText="1"/>
      <protection locked="0"/>
    </xf>
    <xf numFmtId="0" fontId="18" fillId="6" borderId="22" xfId="0" applyFont="1" applyFill="1" applyBorder="1" applyAlignment="1" applyProtection="1">
      <alignment vertical="center" wrapText="1"/>
      <protection locked="0"/>
    </xf>
    <xf numFmtId="0" fontId="17" fillId="6" borderId="22" xfId="0" applyFont="1" applyFill="1" applyBorder="1" applyAlignment="1" applyProtection="1">
      <alignment vertical="center" wrapText="1"/>
      <protection locked="0"/>
    </xf>
    <xf numFmtId="0" fontId="18" fillId="0" borderId="0" xfId="0" applyFont="1" applyAlignment="1" applyProtection="1">
      <alignment horizontal="center" vertical="center"/>
    </xf>
    <xf numFmtId="0" fontId="18" fillId="0" borderId="0" xfId="0" applyFont="1" applyProtection="1"/>
    <xf numFmtId="0" fontId="1" fillId="12" borderId="20" xfId="0" applyFont="1" applyFill="1" applyBorder="1" applyAlignment="1" applyProtection="1">
      <alignment horizontal="right" vertical="center"/>
      <protection locked="0"/>
    </xf>
    <xf numFmtId="0" fontId="3" fillId="12" borderId="38" xfId="0" applyFont="1" applyFill="1" applyBorder="1" applyAlignment="1" applyProtection="1">
      <alignment vertical="center"/>
      <protection locked="0"/>
    </xf>
    <xf numFmtId="0" fontId="1" fillId="12" borderId="38" xfId="0" applyFont="1" applyFill="1" applyBorder="1" applyAlignment="1" applyProtection="1">
      <alignment horizontal="right" vertical="center"/>
      <protection locked="0"/>
    </xf>
    <xf numFmtId="0" fontId="1" fillId="14" borderId="44" xfId="0" applyFont="1" applyFill="1" applyBorder="1" applyAlignment="1" applyProtection="1">
      <alignment horizontal="center" vertical="center" wrapText="1"/>
      <protection locked="0"/>
    </xf>
    <xf numFmtId="0" fontId="1" fillId="15" borderId="25"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14" borderId="25" xfId="0" applyFont="1" applyFill="1" applyBorder="1" applyAlignment="1" applyProtection="1">
      <alignment horizontal="center" vertical="center" wrapText="1"/>
      <protection locked="0"/>
    </xf>
    <xf numFmtId="0" fontId="3" fillId="0" borderId="25" xfId="0" applyFont="1" applyBorder="1" applyAlignment="1" applyProtection="1">
      <alignment horizontal="center" vertical="center" wrapText="1"/>
    </xf>
    <xf numFmtId="0" fontId="3" fillId="0" borderId="25" xfId="0" applyFont="1" applyFill="1" applyBorder="1" applyAlignment="1" applyProtection="1">
      <alignment horizontal="left" vertical="center" wrapText="1"/>
    </xf>
    <xf numFmtId="0" fontId="1" fillId="3" borderId="25" xfId="0" applyFont="1" applyFill="1" applyBorder="1" applyAlignment="1" applyProtection="1">
      <alignment horizontal="left" vertical="center" wrapText="1"/>
      <protection locked="0"/>
    </xf>
    <xf numFmtId="0" fontId="1" fillId="3" borderId="45" xfId="0" applyFont="1" applyFill="1" applyBorder="1" applyAlignment="1" applyProtection="1">
      <alignment horizontal="left" vertical="center" wrapText="1"/>
      <protection locked="0"/>
    </xf>
    <xf numFmtId="0" fontId="1" fillId="14" borderId="46" xfId="0" applyFont="1" applyFill="1" applyBorder="1" applyAlignment="1" applyProtection="1">
      <alignment horizontal="center" vertical="center" wrapText="1"/>
      <protection locked="0"/>
    </xf>
    <xf numFmtId="0" fontId="1" fillId="15" borderId="27"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14" borderId="27" xfId="0" applyFont="1" applyFill="1" applyBorder="1" applyAlignment="1" applyProtection="1">
      <alignment horizontal="center" vertical="center" wrapText="1"/>
      <protection locked="0"/>
    </xf>
    <xf numFmtId="0" fontId="1" fillId="6" borderId="27" xfId="0" applyFont="1" applyFill="1" applyBorder="1" applyAlignment="1" applyProtection="1">
      <alignment horizontal="center" vertical="center" wrapText="1"/>
      <protection locked="0"/>
    </xf>
    <xf numFmtId="0" fontId="1" fillId="3" borderId="27" xfId="0" applyFont="1" applyFill="1" applyBorder="1" applyAlignment="1" applyProtection="1">
      <alignment horizontal="center" vertical="center" wrapText="1"/>
      <protection locked="0"/>
    </xf>
    <xf numFmtId="0" fontId="1" fillId="15" borderId="30" xfId="0" applyFont="1" applyFill="1" applyBorder="1" applyAlignment="1" applyProtection="1">
      <alignment horizontal="center" vertical="center" wrapText="1"/>
      <protection locked="0"/>
    </xf>
    <xf numFmtId="0" fontId="1" fillId="0" borderId="21" xfId="0" applyFont="1" applyBorder="1"/>
    <xf numFmtId="0" fontId="0" fillId="0" borderId="23" xfId="0" applyBorder="1"/>
    <xf numFmtId="0" fontId="0" fillId="0" borderId="19" xfId="0" applyBorder="1"/>
    <xf numFmtId="0" fontId="1" fillId="3" borderId="18" xfId="0" applyFont="1" applyFill="1" applyBorder="1" applyAlignment="1">
      <alignment horizontal="left" vertical="center"/>
    </xf>
    <xf numFmtId="0" fontId="22" fillId="3" borderId="19" xfId="0" applyFont="1" applyFill="1" applyBorder="1" applyAlignment="1">
      <alignment horizontal="center" vertical="center"/>
    </xf>
    <xf numFmtId="167" fontId="0" fillId="3" borderId="3" xfId="0" applyNumberFormat="1" applyFill="1" applyBorder="1" applyAlignment="1" applyProtection="1">
      <alignment vertical="center" wrapText="1"/>
      <protection locked="0"/>
    </xf>
    <xf numFmtId="0" fontId="1" fillId="14" borderId="21" xfId="0" applyFont="1" applyFill="1" applyBorder="1" applyAlignment="1" applyProtection="1">
      <alignment horizontal="center" vertical="center" wrapText="1"/>
      <protection locked="0"/>
    </xf>
    <xf numFmtId="0" fontId="1" fillId="3" borderId="2" xfId="0" applyFont="1" applyFill="1" applyBorder="1" applyAlignment="1" applyProtection="1">
      <alignment vertical="center" wrapText="1"/>
      <protection locked="0"/>
    </xf>
    <xf numFmtId="0" fontId="1" fillId="3" borderId="2" xfId="0" applyFont="1" applyFill="1" applyBorder="1" applyAlignment="1" applyProtection="1">
      <alignment horizontal="center" vertical="center" wrapText="1"/>
      <protection locked="0"/>
    </xf>
    <xf numFmtId="0" fontId="3" fillId="13" borderId="18"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protection locked="0"/>
    </xf>
    <xf numFmtId="0" fontId="1" fillId="0" borderId="47" xfId="0" applyFont="1" applyFill="1" applyBorder="1" applyAlignment="1" applyProtection="1">
      <alignment vertical="center" wrapText="1"/>
      <protection locked="0"/>
    </xf>
    <xf numFmtId="169" fontId="1" fillId="0" borderId="47" xfId="0" applyNumberFormat="1" applyFont="1" applyFill="1" applyBorder="1" applyAlignment="1" applyProtection="1">
      <alignment vertical="center" wrapText="1"/>
    </xf>
    <xf numFmtId="165" fontId="1" fillId="0" borderId="47" xfId="1" applyNumberFormat="1" applyFont="1" applyFill="1" applyBorder="1" applyAlignment="1" applyProtection="1">
      <alignment vertical="center" wrapText="1"/>
    </xf>
    <xf numFmtId="165" fontId="1" fillId="0" borderId="47" xfId="0" applyNumberFormat="1" applyFont="1" applyFill="1" applyBorder="1" applyAlignment="1" applyProtection="1">
      <alignment vertical="center" wrapText="1"/>
    </xf>
    <xf numFmtId="0" fontId="1" fillId="15" borderId="2" xfId="0" applyFont="1" applyFill="1" applyBorder="1" applyAlignment="1" applyProtection="1">
      <alignment vertical="center" wrapText="1"/>
      <protection locked="0"/>
    </xf>
    <xf numFmtId="0" fontId="1" fillId="15" borderId="2"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165" fontId="1" fillId="7" borderId="47" xfId="0" applyNumberFormat="1" applyFont="1" applyFill="1" applyBorder="1" applyAlignment="1" applyProtection="1">
      <alignment vertical="center" wrapText="1"/>
      <protection locked="0"/>
    </xf>
    <xf numFmtId="0" fontId="12" fillId="3" borderId="2" xfId="0" applyFont="1" applyFill="1" applyBorder="1" applyAlignment="1" applyProtection="1">
      <alignment horizontal="center" vertical="center" wrapText="1"/>
      <protection locked="0"/>
    </xf>
    <xf numFmtId="165" fontId="1" fillId="0" borderId="48" xfId="0" applyNumberFormat="1" applyFont="1" applyFill="1" applyBorder="1" applyAlignment="1" applyProtection="1">
      <alignment vertical="center" wrapText="1"/>
    </xf>
    <xf numFmtId="0" fontId="1" fillId="0" borderId="47" xfId="0" applyFont="1" applyFill="1" applyBorder="1" applyAlignment="1" applyProtection="1">
      <alignment vertical="center" wrapText="1"/>
    </xf>
    <xf numFmtId="165" fontId="0" fillId="6" borderId="12" xfId="1" applyNumberFormat="1" applyFont="1" applyFill="1" applyBorder="1" applyAlignment="1" applyProtection="1">
      <alignment vertical="center" wrapText="1"/>
      <protection locked="0"/>
    </xf>
    <xf numFmtId="0" fontId="1" fillId="3" borderId="2" xfId="0" applyFont="1" applyFill="1" applyBorder="1" applyAlignment="1" applyProtection="1">
      <alignment vertical="center" wrapText="1"/>
    </xf>
    <xf numFmtId="0" fontId="1" fillId="3" borderId="2" xfId="0" applyFont="1" applyFill="1" applyBorder="1" applyAlignment="1" applyProtection="1">
      <alignment horizontal="center" vertical="center" wrapText="1"/>
    </xf>
    <xf numFmtId="10" fontId="0" fillId="13" borderId="2" xfId="2" applyNumberFormat="1" applyFont="1" applyFill="1" applyBorder="1" applyAlignment="1" applyProtection="1">
      <alignment vertical="center" wrapText="1"/>
      <protection locked="0"/>
    </xf>
    <xf numFmtId="0" fontId="1" fillId="15" borderId="2" xfId="0" applyFont="1" applyFill="1" applyBorder="1" applyAlignment="1" applyProtection="1">
      <alignment horizontal="center" vertical="center" wrapText="1"/>
      <protection locked="0"/>
    </xf>
    <xf numFmtId="0" fontId="0" fillId="14" borderId="2" xfId="0" applyFill="1" applyBorder="1" applyAlignment="1" applyProtection="1">
      <alignment horizontal="center" vertical="center" wrapText="1"/>
      <protection locked="0"/>
    </xf>
    <xf numFmtId="0" fontId="17" fillId="0" borderId="3" xfId="0" applyFont="1" applyBorder="1" applyAlignment="1" applyProtection="1">
      <alignment vertical="center" wrapText="1"/>
      <protection locked="0"/>
    </xf>
    <xf numFmtId="0" fontId="18" fillId="0" borderId="3" xfId="0" applyFont="1" applyBorder="1" applyAlignment="1" applyProtection="1">
      <alignment vertical="center" wrapText="1"/>
      <protection locked="0"/>
    </xf>
    <xf numFmtId="0" fontId="1" fillId="0" borderId="47" xfId="0" applyFont="1" applyBorder="1" applyAlignment="1" applyProtection="1">
      <alignment vertical="center" wrapText="1"/>
    </xf>
    <xf numFmtId="169" fontId="1" fillId="0" borderId="47" xfId="0" applyNumberFormat="1" applyFont="1" applyBorder="1" applyAlignment="1" applyProtection="1">
      <alignment vertical="center" wrapText="1"/>
    </xf>
    <xf numFmtId="165" fontId="1" fillId="0" borderId="47" xfId="0" applyNumberFormat="1" applyFont="1" applyBorder="1" applyAlignment="1" applyProtection="1">
      <alignment vertical="center" wrapText="1"/>
    </xf>
    <xf numFmtId="42" fontId="1" fillId="0" borderId="47" xfId="0" applyNumberFormat="1" applyFont="1" applyFill="1" applyBorder="1" applyAlignment="1" applyProtection="1">
      <alignment vertical="center" wrapText="1"/>
    </xf>
    <xf numFmtId="42" fontId="1" fillId="0" borderId="47" xfId="0" applyNumberFormat="1" applyFont="1" applyBorder="1" applyAlignment="1" applyProtection="1">
      <alignment vertical="center" wrapText="1"/>
    </xf>
    <xf numFmtId="0" fontId="12" fillId="3" borderId="2" xfId="0" applyFont="1" applyFill="1" applyBorder="1" applyAlignment="1" applyProtection="1">
      <alignment vertical="center" wrapText="1"/>
    </xf>
    <xf numFmtId="165" fontId="1" fillId="0" borderId="47" xfId="0" applyNumberFormat="1" applyFont="1" applyBorder="1" applyAlignment="1" applyProtection="1">
      <alignment vertical="center" wrapText="1"/>
      <protection locked="0"/>
    </xf>
    <xf numFmtId="42" fontId="1" fillId="0" borderId="47" xfId="0" applyNumberFormat="1" applyFont="1" applyFill="1" applyBorder="1" applyAlignment="1" applyProtection="1">
      <alignment vertical="center" wrapText="1"/>
      <protection locked="0"/>
    </xf>
    <xf numFmtId="0" fontId="0" fillId="15" borderId="2" xfId="0" applyFill="1" applyBorder="1" applyAlignment="1" applyProtection="1">
      <alignment vertical="center" wrapText="1"/>
      <protection locked="0"/>
    </xf>
    <xf numFmtId="0" fontId="10" fillId="3" borderId="2" xfId="0" applyFont="1" applyFill="1" applyBorder="1" applyAlignment="1" applyProtection="1">
      <alignment vertical="center" wrapText="1"/>
    </xf>
    <xf numFmtId="42" fontId="1" fillId="0" borderId="47" xfId="0" applyNumberFormat="1" applyFont="1" applyBorder="1" applyAlignment="1" applyProtection="1">
      <alignment vertical="center" wrapText="1"/>
      <protection locked="0"/>
    </xf>
    <xf numFmtId="0" fontId="18" fillId="0" borderId="22"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9" fontId="18" fillId="0" borderId="0" xfId="2" applyFont="1" applyAlignment="1" applyProtection="1">
      <alignment vertical="center" wrapText="1"/>
      <protection locked="0"/>
    </xf>
    <xf numFmtId="0" fontId="0" fillId="0" borderId="0" xfId="0" applyFill="1" applyProtection="1">
      <protection locked="0"/>
    </xf>
    <xf numFmtId="0" fontId="18" fillId="0" borderId="0" xfId="0" applyFont="1" applyFill="1" applyProtection="1">
      <protection locked="0"/>
    </xf>
    <xf numFmtId="0" fontId="0" fillId="0" borderId="0" xfId="0" applyFill="1" applyBorder="1" applyAlignment="1" applyProtection="1">
      <alignment vertical="center" wrapText="1"/>
      <protection locked="0"/>
    </xf>
    <xf numFmtId="0" fontId="0" fillId="0" borderId="0" xfId="0" applyFill="1"/>
    <xf numFmtId="0" fontId="1" fillId="3" borderId="21" xfId="0" applyFont="1" applyFill="1" applyBorder="1" applyAlignment="1" applyProtection="1">
      <alignment vertical="center" wrapText="1"/>
      <protection locked="0"/>
    </xf>
    <xf numFmtId="42" fontId="3" fillId="6" borderId="21" xfId="0" applyNumberFormat="1" applyFont="1" applyFill="1" applyBorder="1" applyAlignment="1" applyProtection="1">
      <alignment vertical="center" wrapText="1"/>
      <protection locked="0"/>
    </xf>
    <xf numFmtId="42" fontId="1" fillId="0" borderId="48" xfId="0" applyNumberFormat="1" applyFont="1" applyFill="1" applyBorder="1" applyAlignment="1" applyProtection="1">
      <alignment vertical="center" wrapText="1"/>
      <protection locked="0"/>
    </xf>
    <xf numFmtId="0" fontId="0" fillId="15" borderId="2" xfId="0"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xf>
    <xf numFmtId="0" fontId="0" fillId="0" borderId="53" xfId="0" applyBorder="1" applyAlignment="1" applyProtection="1">
      <alignment horizontal="center" vertical="center" wrapText="1"/>
      <protection locked="0"/>
    </xf>
    <xf numFmtId="0" fontId="1" fillId="0" borderId="53" xfId="0" applyFont="1" applyFill="1" applyBorder="1" applyAlignment="1" applyProtection="1">
      <alignment horizontal="center" vertical="center" wrapText="1"/>
      <protection locked="0"/>
    </xf>
    <xf numFmtId="10" fontId="0" fillId="0" borderId="53" xfId="2" applyNumberFormat="1" applyFont="1" applyBorder="1" applyAlignment="1" applyProtection="1">
      <alignment vertical="center" wrapText="1"/>
      <protection locked="0"/>
    </xf>
    <xf numFmtId="42" fontId="3" fillId="0" borderId="53" xfId="0" applyNumberFormat="1" applyFont="1" applyFill="1" applyBorder="1" applyAlignment="1" applyProtection="1">
      <alignment vertical="center" wrapText="1"/>
      <protection locked="0"/>
    </xf>
    <xf numFmtId="42" fontId="1" fillId="0" borderId="48" xfId="0" applyNumberFormat="1" applyFont="1" applyBorder="1" applyAlignment="1" applyProtection="1">
      <alignment vertical="center" wrapText="1"/>
      <protection locked="0"/>
    </xf>
    <xf numFmtId="10" fontId="0" fillId="0" borderId="53" xfId="2" applyNumberFormat="1" applyFont="1" applyBorder="1" applyAlignment="1" applyProtection="1">
      <alignment horizontal="center" vertical="center" wrapText="1"/>
      <protection locked="0"/>
    </xf>
    <xf numFmtId="42" fontId="3" fillId="0" borderId="53" xfId="0" applyNumberFormat="1" applyFont="1" applyFill="1"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10" fontId="0" fillId="0" borderId="54" xfId="2" applyNumberFormat="1" applyFont="1" applyBorder="1" applyAlignment="1" applyProtection="1">
      <alignment vertical="center" wrapText="1"/>
      <protection locked="0"/>
    </xf>
    <xf numFmtId="10" fontId="0" fillId="0" borderId="54" xfId="2" applyNumberFormat="1" applyFont="1" applyBorder="1" applyAlignment="1" applyProtection="1">
      <alignment horizontal="center" vertical="center" wrapText="1"/>
      <protection locked="0"/>
    </xf>
    <xf numFmtId="42" fontId="1" fillId="0" borderId="48" xfId="0" applyNumberFormat="1" applyFont="1" applyBorder="1" applyAlignment="1" applyProtection="1">
      <alignment vertical="center" wrapText="1"/>
    </xf>
    <xf numFmtId="0" fontId="0" fillId="0" borderId="55" xfId="0" applyBorder="1" applyAlignment="1" applyProtection="1">
      <alignment horizontal="center" vertical="center" wrapText="1"/>
      <protection locked="0"/>
    </xf>
    <xf numFmtId="0" fontId="1" fillId="0" borderId="55" xfId="0" applyFont="1" applyFill="1" applyBorder="1" applyAlignment="1" applyProtection="1">
      <alignment horizontal="center" vertical="center" wrapText="1"/>
      <protection locked="0"/>
    </xf>
    <xf numFmtId="0" fontId="1" fillId="15" borderId="2" xfId="0" applyFont="1" applyFill="1" applyBorder="1" applyAlignment="1" applyProtection="1">
      <alignment horizontal="center" vertical="center" wrapText="1"/>
      <protection locked="0"/>
    </xf>
    <xf numFmtId="42" fontId="1" fillId="6" borderId="2" xfId="0" applyNumberFormat="1" applyFont="1" applyFill="1" applyBorder="1" applyAlignment="1" applyProtection="1">
      <alignment vertical="center" wrapText="1"/>
    </xf>
    <xf numFmtId="0" fontId="3" fillId="3" borderId="2" xfId="0" applyFont="1" applyFill="1" applyBorder="1" applyAlignment="1" applyProtection="1">
      <alignment horizontal="center" vertical="center" wrapText="1"/>
      <protection locked="0"/>
    </xf>
    <xf numFmtId="6" fontId="1" fillId="6" borderId="2" xfId="0" applyNumberFormat="1" applyFont="1" applyFill="1" applyBorder="1" applyAlignment="1" applyProtection="1">
      <alignment vertical="center" wrapText="1"/>
    </xf>
    <xf numFmtId="165" fontId="1" fillId="6" borderId="2" xfId="0" applyNumberFormat="1" applyFont="1" applyFill="1" applyBorder="1" applyAlignment="1" applyProtection="1">
      <alignment vertical="center" wrapText="1"/>
    </xf>
    <xf numFmtId="165" fontId="0" fillId="6" borderId="21" xfId="0" applyNumberFormat="1" applyFill="1" applyBorder="1" applyAlignment="1" applyProtection="1">
      <alignment vertical="center" wrapText="1"/>
    </xf>
    <xf numFmtId="165" fontId="1" fillId="0" borderId="48" xfId="0" applyNumberFormat="1" applyFont="1" applyBorder="1" applyAlignment="1" applyProtection="1">
      <alignment vertical="center" wrapText="1"/>
    </xf>
    <xf numFmtId="165" fontId="3" fillId="6" borderId="23" xfId="0" applyNumberFormat="1" applyFont="1" applyFill="1" applyBorder="1" applyAlignment="1" applyProtection="1">
      <alignment vertical="center" wrapText="1"/>
    </xf>
    <xf numFmtId="165" fontId="1" fillId="0" borderId="51" xfId="0" applyNumberFormat="1" applyFont="1" applyFill="1" applyBorder="1" applyAlignment="1" applyProtection="1">
      <alignment vertical="center" wrapText="1"/>
    </xf>
    <xf numFmtId="165" fontId="10" fillId="6" borderId="12" xfId="1" applyNumberFormat="1" applyFont="1" applyFill="1" applyBorder="1" applyAlignment="1" applyProtection="1">
      <alignment vertical="center" wrapText="1"/>
    </xf>
    <xf numFmtId="165" fontId="10" fillId="3" borderId="12" xfId="1" applyNumberFormat="1" applyFont="1" applyFill="1" applyBorder="1" applyAlignment="1" applyProtection="1">
      <alignment vertical="center" wrapText="1"/>
    </xf>
    <xf numFmtId="165" fontId="10" fillId="3" borderId="50" xfId="1" applyNumberFormat="1" applyFont="1" applyFill="1" applyBorder="1" applyAlignment="1" applyProtection="1">
      <alignment vertical="center" wrapText="1"/>
    </xf>
    <xf numFmtId="165" fontId="1" fillId="3" borderId="52" xfId="0" applyNumberFormat="1" applyFont="1" applyFill="1" applyBorder="1" applyAlignment="1" applyProtection="1">
      <alignment vertical="center" wrapText="1"/>
    </xf>
    <xf numFmtId="0" fontId="10" fillId="3" borderId="12"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3" fillId="3" borderId="52" xfId="0" applyFont="1" applyFill="1" applyBorder="1" applyAlignment="1" applyProtection="1">
      <alignment horizontal="center" vertical="center" wrapText="1"/>
      <protection locked="0"/>
    </xf>
    <xf numFmtId="0" fontId="1" fillId="3" borderId="52" xfId="0" applyFont="1" applyFill="1" applyBorder="1" applyAlignment="1" applyProtection="1">
      <alignment horizontal="center" vertical="center" wrapText="1"/>
      <protection locked="0"/>
    </xf>
    <xf numFmtId="169" fontId="0" fillId="6" borderId="2" xfId="0" applyNumberFormat="1" applyFill="1" applyBorder="1" applyAlignment="1" applyProtection="1">
      <alignment horizontal="center" vertical="center" wrapText="1"/>
    </xf>
    <xf numFmtId="165" fontId="3" fillId="6" borderId="2" xfId="1" applyNumberFormat="1" applyFont="1" applyFill="1" applyBorder="1" applyAlignment="1" applyProtection="1">
      <alignment horizontal="center" vertical="center" wrapText="1"/>
    </xf>
    <xf numFmtId="165" fontId="0" fillId="6" borderId="2" xfId="0" applyNumberFormat="1" applyFill="1" applyBorder="1" applyAlignment="1" applyProtection="1">
      <alignment horizontal="center" vertical="center" wrapText="1"/>
    </xf>
    <xf numFmtId="165" fontId="3" fillId="6" borderId="2" xfId="0" applyNumberFormat="1" applyFont="1" applyFill="1" applyBorder="1" applyAlignment="1" applyProtection="1">
      <alignment horizontal="center" vertical="center" wrapText="1"/>
    </xf>
    <xf numFmtId="42" fontId="3" fillId="6" borderId="2" xfId="0" applyNumberFormat="1" applyFont="1" applyFill="1" applyBorder="1" applyAlignment="1" applyProtection="1">
      <alignment horizontal="center" vertical="center" wrapText="1"/>
    </xf>
    <xf numFmtId="165" fontId="1" fillId="0" borderId="52" xfId="0" applyNumberFormat="1" applyFont="1" applyBorder="1" applyAlignment="1" applyProtection="1">
      <alignment vertical="center" wrapText="1"/>
    </xf>
    <xf numFmtId="165" fontId="10" fillId="3" borderId="52" xfId="1" applyNumberFormat="1" applyFont="1" applyFill="1" applyBorder="1" applyAlignment="1" applyProtection="1">
      <alignment vertical="center" wrapText="1"/>
    </xf>
    <xf numFmtId="165" fontId="10" fillId="3" borderId="12" xfId="1" applyNumberFormat="1" applyFont="1" applyFill="1" applyBorder="1" applyAlignment="1" applyProtection="1">
      <alignment horizontal="center" vertical="center" wrapText="1"/>
    </xf>
    <xf numFmtId="165" fontId="10" fillId="3" borderId="56" xfId="1" applyNumberFormat="1" applyFont="1" applyFill="1" applyBorder="1" applyAlignment="1" applyProtection="1">
      <alignment vertical="center" wrapText="1"/>
    </xf>
    <xf numFmtId="165" fontId="0" fillId="3" borderId="57" xfId="1" applyNumberFormat="1" applyFont="1" applyFill="1" applyBorder="1" applyAlignment="1" applyProtection="1">
      <alignment vertical="center" wrapText="1"/>
    </xf>
    <xf numFmtId="6" fontId="0" fillId="3" borderId="12" xfId="1" applyNumberFormat="1" applyFont="1" applyFill="1" applyBorder="1" applyAlignment="1" applyProtection="1">
      <alignment vertical="center" wrapText="1"/>
      <protection locked="0"/>
    </xf>
    <xf numFmtId="6" fontId="0" fillId="3" borderId="50" xfId="1" applyNumberFormat="1" applyFont="1" applyFill="1" applyBorder="1" applyAlignment="1" applyProtection="1">
      <alignment vertical="center" wrapText="1"/>
      <protection locked="0"/>
    </xf>
    <xf numFmtId="165" fontId="3" fillId="3" borderId="52" xfId="0" applyNumberFormat="1" applyFont="1" applyFill="1" applyBorder="1" applyAlignment="1" applyProtection="1">
      <alignment vertical="center" wrapText="1"/>
    </xf>
    <xf numFmtId="0" fontId="17" fillId="0" borderId="21" xfId="0" applyFont="1" applyBorder="1" applyAlignment="1">
      <alignment vertical="center"/>
    </xf>
    <xf numFmtId="0" fontId="17" fillId="0" borderId="22" xfId="0" applyFont="1" applyBorder="1" applyAlignment="1">
      <alignment vertical="center"/>
    </xf>
    <xf numFmtId="0" fontId="17" fillId="0" borderId="23" xfId="0" applyFont="1" applyBorder="1" applyAlignment="1">
      <alignment vertical="center"/>
    </xf>
    <xf numFmtId="178" fontId="0" fillId="6" borderId="0" xfId="0" applyNumberFormat="1" applyFill="1" applyBorder="1" applyAlignment="1">
      <alignment horizontal="right"/>
    </xf>
    <xf numFmtId="179" fontId="0" fillId="6" borderId="0" xfId="0" applyNumberFormat="1" applyFill="1" applyBorder="1" applyAlignment="1">
      <alignment horizontal="right"/>
    </xf>
    <xf numFmtId="178" fontId="0" fillId="6" borderId="3" xfId="0" applyNumberFormat="1" applyFill="1" applyBorder="1" applyAlignment="1">
      <alignment horizontal="right"/>
    </xf>
    <xf numFmtId="179" fontId="0" fillId="6" borderId="3" xfId="0" applyNumberFormat="1" applyFill="1" applyBorder="1" applyAlignment="1">
      <alignment horizontal="right"/>
    </xf>
    <xf numFmtId="6" fontId="1" fillId="3" borderId="0" xfId="0" applyNumberFormat="1" applyFont="1" applyFill="1" applyBorder="1" applyAlignment="1">
      <alignment horizontal="right" wrapText="1"/>
    </xf>
    <xf numFmtId="6" fontId="1" fillId="3" borderId="16" xfId="0" applyNumberFormat="1" applyFont="1" applyFill="1" applyBorder="1" applyAlignment="1">
      <alignment horizontal="right" wrapText="1"/>
    </xf>
    <xf numFmtId="6" fontId="1" fillId="3" borderId="17" xfId="0" applyNumberFormat="1" applyFont="1" applyFill="1" applyBorder="1" applyAlignment="1">
      <alignment horizontal="right" wrapText="1"/>
    </xf>
    <xf numFmtId="42" fontId="0" fillId="6" borderId="16" xfId="0" applyNumberFormat="1" applyFill="1" applyBorder="1" applyAlignment="1">
      <alignment horizontal="right"/>
    </xf>
    <xf numFmtId="42" fontId="0" fillId="6" borderId="0" xfId="0" applyNumberFormat="1" applyFill="1" applyBorder="1" applyAlignment="1">
      <alignment horizontal="right"/>
    </xf>
    <xf numFmtId="42" fontId="0" fillId="6" borderId="17" xfId="0" applyNumberFormat="1" applyFill="1" applyBorder="1" applyAlignment="1">
      <alignment horizontal="right"/>
    </xf>
    <xf numFmtId="42" fontId="0" fillId="6" borderId="18" xfId="0" applyNumberFormat="1" applyFill="1" applyBorder="1" applyAlignment="1">
      <alignment horizontal="right"/>
    </xf>
    <xf numFmtId="42" fontId="0" fillId="6" borderId="3" xfId="0" applyNumberFormat="1" applyFill="1" applyBorder="1" applyAlignment="1">
      <alignment horizontal="right"/>
    </xf>
    <xf numFmtId="42" fontId="0" fillId="6" borderId="19" xfId="0" applyNumberFormat="1" applyFill="1" applyBorder="1" applyAlignment="1">
      <alignment horizontal="right"/>
    </xf>
    <xf numFmtId="0" fontId="3" fillId="0" borderId="0" xfId="3" applyAlignment="1" applyProtection="1">
      <alignment horizontal="left" vertical="center"/>
      <protection locked="0"/>
    </xf>
    <xf numFmtId="0" fontId="1" fillId="3" borderId="16" xfId="0" applyFont="1" applyFill="1" applyBorder="1" applyAlignment="1" applyProtection="1">
      <alignment horizontal="left" vertical="center" wrapText="1"/>
      <protection locked="0"/>
    </xf>
    <xf numFmtId="6" fontId="1" fillId="3" borderId="0" xfId="0" applyNumberFormat="1" applyFont="1" applyFill="1" applyBorder="1" applyAlignment="1">
      <alignment horizontal="left" wrapText="1"/>
    </xf>
    <xf numFmtId="0" fontId="0" fillId="0" borderId="0" xfId="0" pivotButton="1" applyBorder="1"/>
    <xf numFmtId="0" fontId="0" fillId="6" borderId="21" xfId="0" applyFill="1" applyBorder="1" applyAlignment="1" applyProtection="1">
      <alignment vertical="center" wrapText="1"/>
    </xf>
    <xf numFmtId="0" fontId="0" fillId="6" borderId="20" xfId="0" applyFill="1" applyBorder="1" applyAlignment="1" applyProtection="1">
      <alignment vertical="center" wrapText="1"/>
    </xf>
    <xf numFmtId="0" fontId="1" fillId="0" borderId="48" xfId="0" applyFont="1" applyBorder="1" applyAlignment="1" applyProtection="1">
      <alignment vertical="center" wrapText="1"/>
    </xf>
    <xf numFmtId="41" fontId="0" fillId="6" borderId="21" xfId="0" applyNumberFormat="1" applyFill="1" applyBorder="1" applyAlignment="1" applyProtection="1">
      <alignment vertical="center" wrapText="1"/>
      <protection locked="0"/>
    </xf>
    <xf numFmtId="0" fontId="1" fillId="0" borderId="48" xfId="0" applyFont="1" applyBorder="1" applyAlignment="1" applyProtection="1">
      <alignment vertical="center" wrapText="1"/>
      <protection locked="0"/>
    </xf>
    <xf numFmtId="0" fontId="1" fillId="3" borderId="23" xfId="0" applyFont="1" applyFill="1" applyBorder="1" applyAlignment="1" applyProtection="1">
      <alignment vertical="center" wrapText="1"/>
      <protection locked="0"/>
    </xf>
    <xf numFmtId="41" fontId="0" fillId="6" borderId="23" xfId="0" applyNumberFormat="1" applyFill="1" applyBorder="1" applyAlignment="1" applyProtection="1">
      <alignment vertical="center" wrapText="1"/>
      <protection locked="0"/>
    </xf>
    <xf numFmtId="0" fontId="1" fillId="0" borderId="51" xfId="0" applyFont="1" applyBorder="1" applyAlignment="1" applyProtection="1">
      <alignment vertical="center" wrapText="1"/>
      <protection locked="0"/>
    </xf>
    <xf numFmtId="0" fontId="1" fillId="3" borderId="21" xfId="0" applyFont="1" applyFill="1" applyBorder="1" applyAlignment="1" applyProtection="1">
      <alignment vertical="center" wrapText="1"/>
    </xf>
    <xf numFmtId="0" fontId="1" fillId="3" borderId="23" xfId="0" applyFont="1" applyFill="1" applyBorder="1" applyAlignment="1" applyProtection="1">
      <alignment vertical="center" wrapText="1"/>
    </xf>
    <xf numFmtId="0" fontId="0" fillId="6" borderId="23" xfId="0" applyFill="1" applyBorder="1" applyAlignment="1" applyProtection="1">
      <alignment vertical="center" wrapText="1"/>
    </xf>
    <xf numFmtId="0" fontId="0" fillId="6" borderId="41" xfId="0" applyFill="1" applyBorder="1" applyAlignment="1" applyProtection="1">
      <alignment vertical="center" wrapText="1"/>
    </xf>
    <xf numFmtId="0" fontId="1" fillId="0" borderId="51" xfId="0" applyFont="1" applyBorder="1" applyAlignment="1" applyProtection="1">
      <alignment vertical="center" wrapText="1"/>
    </xf>
    <xf numFmtId="0" fontId="1" fillId="3" borderId="19" xfId="0" applyFont="1" applyFill="1" applyBorder="1" applyAlignment="1" applyProtection="1">
      <alignment vertical="center" wrapText="1"/>
      <protection locked="0"/>
    </xf>
    <xf numFmtId="41" fontId="0" fillId="6" borderId="23" xfId="0" applyNumberFormat="1" applyFill="1" applyBorder="1" applyAlignment="1" applyProtection="1">
      <alignment vertical="center" wrapText="1"/>
    </xf>
    <xf numFmtId="41" fontId="0" fillId="6" borderId="21" xfId="0" applyNumberFormat="1" applyFill="1" applyBorder="1" applyAlignment="1" applyProtection="1">
      <alignment vertical="center" wrapText="1"/>
    </xf>
    <xf numFmtId="0" fontId="1" fillId="0" borderId="0" xfId="0" applyFont="1" applyFill="1" applyAlignment="1">
      <alignment vertical="center" wrapText="1"/>
    </xf>
    <xf numFmtId="0" fontId="0" fillId="0" borderId="3" xfId="0" applyBorder="1" applyAlignment="1">
      <alignment horizontal="left"/>
    </xf>
    <xf numFmtId="178" fontId="0" fillId="0" borderId="3" xfId="0" applyNumberFormat="1" applyBorder="1"/>
    <xf numFmtId="0" fontId="1" fillId="3" borderId="38" xfId="3" applyFont="1" applyFill="1" applyBorder="1" applyAlignment="1">
      <alignment horizontal="center" vertical="center"/>
    </xf>
    <xf numFmtId="0" fontId="3" fillId="15" borderId="52" xfId="3" applyFont="1" applyFill="1" applyBorder="1" applyAlignment="1">
      <alignment vertical="center"/>
    </xf>
    <xf numFmtId="0" fontId="1" fillId="0" borderId="52" xfId="3" applyFont="1" applyFill="1" applyBorder="1" applyAlignment="1">
      <alignment horizontal="left" vertical="center"/>
    </xf>
    <xf numFmtId="0" fontId="1" fillId="0" borderId="37" xfId="3" applyFont="1" applyFill="1" applyBorder="1" applyAlignment="1">
      <alignment horizontal="left" vertical="center"/>
    </xf>
    <xf numFmtId="43" fontId="1" fillId="0" borderId="24" xfId="4" applyFont="1" applyFill="1" applyBorder="1" applyAlignment="1">
      <alignment vertical="center"/>
    </xf>
    <xf numFmtId="166" fontId="1" fillId="0" borderId="33" xfId="3" applyNumberFormat="1" applyFont="1" applyFill="1" applyBorder="1" applyAlignment="1">
      <alignment vertical="center"/>
    </xf>
    <xf numFmtId="3" fontId="1" fillId="0" borderId="37" xfId="3" applyNumberFormat="1" applyFont="1" applyFill="1" applyBorder="1" applyAlignment="1">
      <alignment vertical="center"/>
    </xf>
    <xf numFmtId="1" fontId="1" fillId="0" borderId="24" xfId="4" applyNumberFormat="1" applyFont="1" applyFill="1" applyBorder="1" applyAlignment="1">
      <alignment vertical="center"/>
    </xf>
    <xf numFmtId="175" fontId="1" fillId="0" borderId="3" xfId="3" applyNumberFormat="1" applyFont="1" applyFill="1" applyBorder="1" applyAlignment="1">
      <alignment vertical="center"/>
    </xf>
    <xf numFmtId="0" fontId="22" fillId="3" borderId="3" xfId="0" applyNumberFormat="1" applyFont="1" applyFill="1" applyBorder="1" applyAlignment="1" applyProtection="1">
      <alignment horizontal="center" vertical="center" wrapText="1"/>
      <protection locked="0"/>
    </xf>
    <xf numFmtId="0" fontId="22" fillId="3" borderId="19" xfId="0" applyNumberFormat="1" applyFont="1" applyFill="1" applyBorder="1" applyAlignment="1" applyProtection="1">
      <alignment horizontal="center" vertical="center" wrapText="1"/>
      <protection locked="0"/>
    </xf>
    <xf numFmtId="0" fontId="1" fillId="3" borderId="3" xfId="0" applyFont="1" applyFill="1" applyBorder="1" applyAlignment="1">
      <alignment horizontal="left" vertical="center"/>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0" fontId="18" fillId="0" borderId="0" xfId="0" applyFont="1" applyAlignment="1" applyProtection="1">
      <alignment horizontal="center"/>
      <protection locked="0"/>
    </xf>
    <xf numFmtId="0" fontId="18" fillId="0" borderId="0" xfId="0" applyFont="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0" fillId="0" borderId="0" xfId="0" applyAlignment="1">
      <alignment horizontal="center"/>
    </xf>
    <xf numFmtId="9" fontId="0" fillId="0" borderId="0" xfId="2" applyFont="1" applyAlignment="1" applyProtection="1">
      <alignment horizontal="center" vertical="center" wrapText="1"/>
      <protection locked="0"/>
    </xf>
    <xf numFmtId="9" fontId="18" fillId="0" borderId="0" xfId="2" applyFont="1" applyAlignment="1" applyProtection="1">
      <alignment horizontal="center" vertical="center" wrapText="1"/>
      <protection locked="0"/>
    </xf>
    <xf numFmtId="1" fontId="3" fillId="0" borderId="0" xfId="3" applyNumberFormat="1" applyFont="1" applyFill="1" applyBorder="1" applyAlignment="1">
      <alignment vertical="center"/>
    </xf>
    <xf numFmtId="0" fontId="3" fillId="0" borderId="0" xfId="3" applyFont="1" applyFill="1" applyAlignment="1">
      <alignment horizontal="left" vertical="center"/>
    </xf>
    <xf numFmtId="0" fontId="1" fillId="15" borderId="12" xfId="3" applyFont="1" applyFill="1" applyBorder="1" applyAlignment="1">
      <alignment horizontal="left" vertical="center"/>
    </xf>
    <xf numFmtId="0" fontId="1" fillId="15" borderId="12" xfId="3" applyFont="1" applyFill="1" applyBorder="1" applyAlignment="1">
      <alignment horizontal="center" vertical="center"/>
    </xf>
    <xf numFmtId="0" fontId="3" fillId="14" borderId="18" xfId="3" applyFont="1" applyFill="1" applyBorder="1" applyAlignment="1">
      <alignment horizontal="center" vertical="center"/>
    </xf>
    <xf numFmtId="0" fontId="3" fillId="14" borderId="3" xfId="3" applyFont="1" applyFill="1" applyBorder="1" applyAlignment="1">
      <alignment horizontal="center" vertical="center" wrapText="1"/>
    </xf>
    <xf numFmtId="0" fontId="3" fillId="14" borderId="19" xfId="3" applyFont="1" applyFill="1" applyBorder="1" applyAlignment="1">
      <alignment horizontal="center" vertical="center"/>
    </xf>
    <xf numFmtId="0" fontId="3" fillId="15" borderId="18" xfId="3" applyFont="1" applyFill="1" applyBorder="1" applyAlignment="1">
      <alignment horizontal="center" vertical="center"/>
    </xf>
    <xf numFmtId="1" fontId="3" fillId="15" borderId="3" xfId="3" applyNumberFormat="1" applyFont="1" applyFill="1" applyBorder="1" applyAlignment="1">
      <alignment horizontal="center" vertical="center" wrapText="1"/>
    </xf>
    <xf numFmtId="0" fontId="3" fillId="15" borderId="19" xfId="3" applyFont="1" applyFill="1" applyBorder="1" applyAlignment="1">
      <alignment horizontal="center" vertical="center"/>
    </xf>
    <xf numFmtId="0" fontId="3" fillId="3" borderId="3" xfId="3" applyFont="1" applyFill="1" applyBorder="1" applyAlignment="1">
      <alignment horizontal="center" vertical="center"/>
    </xf>
    <xf numFmtId="0" fontId="3" fillId="12" borderId="64" xfId="3" applyFont="1" applyFill="1" applyBorder="1" applyAlignment="1">
      <alignment horizontal="left" vertical="center"/>
    </xf>
    <xf numFmtId="174" fontId="3" fillId="13" borderId="58" xfId="3" applyNumberFormat="1" applyFont="1" applyFill="1" applyBorder="1" applyAlignment="1">
      <alignment vertical="center"/>
    </xf>
    <xf numFmtId="3" fontId="3" fillId="13" borderId="59" xfId="3" applyNumberFormat="1" applyFont="1" applyFill="1" applyBorder="1" applyAlignment="1">
      <alignment vertical="center"/>
    </xf>
    <xf numFmtId="166" fontId="3" fillId="13" borderId="60" xfId="3" applyNumberFormat="1" applyFont="1" applyFill="1" applyBorder="1" applyAlignment="1">
      <alignment vertical="center"/>
    </xf>
    <xf numFmtId="174" fontId="3" fillId="12" borderId="58" xfId="3" applyNumberFormat="1" applyFont="1" applyFill="1" applyBorder="1" applyAlignment="1">
      <alignment vertical="center"/>
    </xf>
    <xf numFmtId="1" fontId="3" fillId="12" borderId="59" xfId="3" applyNumberFormat="1" applyFont="1" applyFill="1" applyBorder="1" applyAlignment="1">
      <alignment vertical="center"/>
    </xf>
    <xf numFmtId="166" fontId="3" fillId="12" borderId="60" xfId="3" applyNumberFormat="1" applyFont="1" applyFill="1" applyBorder="1" applyAlignment="1">
      <alignment vertical="center"/>
    </xf>
    <xf numFmtId="166" fontId="3" fillId="6" borderId="66" xfId="3" applyNumberFormat="1" applyFont="1" applyFill="1" applyBorder="1" applyAlignment="1">
      <alignment vertical="center"/>
    </xf>
    <xf numFmtId="0" fontId="3" fillId="12" borderId="64" xfId="3" applyFont="1" applyFill="1" applyBorder="1" applyAlignment="1">
      <alignment vertical="center"/>
    </xf>
    <xf numFmtId="0" fontId="3" fillId="12" borderId="65" xfId="3" applyFont="1" applyFill="1" applyBorder="1" applyAlignment="1">
      <alignment horizontal="left" vertical="center"/>
    </xf>
    <xf numFmtId="174" fontId="3" fillId="13" borderId="61" xfId="3" applyNumberFormat="1" applyFont="1" applyFill="1" applyBorder="1" applyAlignment="1">
      <alignment vertical="center"/>
    </xf>
    <xf numFmtId="3" fontId="3" fillId="13" borderId="62" xfId="3" applyNumberFormat="1" applyFont="1" applyFill="1" applyBorder="1" applyAlignment="1">
      <alignment vertical="center"/>
    </xf>
    <xf numFmtId="166" fontId="3" fillId="13" borderId="63" xfId="3" applyNumberFormat="1" applyFont="1" applyFill="1" applyBorder="1" applyAlignment="1">
      <alignment vertical="center"/>
    </xf>
    <xf numFmtId="174" fontId="3" fillId="12" borderId="61" xfId="3" applyNumberFormat="1" applyFont="1" applyFill="1" applyBorder="1" applyAlignment="1">
      <alignment vertical="center"/>
    </xf>
    <xf numFmtId="1" fontId="3" fillId="12" borderId="62" xfId="3" applyNumberFormat="1" applyFont="1" applyFill="1" applyBorder="1" applyAlignment="1">
      <alignment vertical="center"/>
    </xf>
    <xf numFmtId="166" fontId="3" fillId="12" borderId="63" xfId="3" applyNumberFormat="1" applyFont="1" applyFill="1" applyBorder="1" applyAlignment="1">
      <alignment vertical="center"/>
    </xf>
    <xf numFmtId="166" fontId="3" fillId="6" borderId="67" xfId="3" applyNumberFormat="1" applyFont="1" applyFill="1" applyBorder="1" applyAlignment="1">
      <alignment vertical="center"/>
    </xf>
    <xf numFmtId="0" fontId="3" fillId="12" borderId="65" xfId="3" applyFont="1" applyFill="1" applyBorder="1" applyAlignment="1">
      <alignment vertical="center"/>
    </xf>
    <xf numFmtId="0" fontId="3" fillId="12" borderId="68" xfId="3" applyFont="1" applyFill="1" applyBorder="1" applyAlignment="1">
      <alignment horizontal="left" vertical="center"/>
    </xf>
    <xf numFmtId="174" fontId="3" fillId="13" borderId="69" xfId="3" applyNumberFormat="1" applyFont="1" applyFill="1" applyBorder="1" applyAlignment="1">
      <alignment vertical="center"/>
    </xf>
    <xf numFmtId="3" fontId="3" fillId="13" borderId="70" xfId="3" applyNumberFormat="1" applyFont="1" applyFill="1" applyBorder="1" applyAlignment="1">
      <alignment vertical="center"/>
    </xf>
    <xf numFmtId="166" fontId="3" fillId="13" borderId="71" xfId="3" applyNumberFormat="1" applyFont="1" applyFill="1" applyBorder="1" applyAlignment="1">
      <alignment vertical="center"/>
    </xf>
    <xf numFmtId="174" fontId="3" fillId="12" borderId="69" xfId="3" applyNumberFormat="1" applyFont="1" applyFill="1" applyBorder="1" applyAlignment="1">
      <alignment vertical="center"/>
    </xf>
    <xf numFmtId="1" fontId="3" fillId="12" borderId="70" xfId="3" applyNumberFormat="1" applyFont="1" applyFill="1" applyBorder="1" applyAlignment="1">
      <alignment vertical="center"/>
    </xf>
    <xf numFmtId="166" fontId="3" fillId="12" borderId="71" xfId="3" applyNumberFormat="1" applyFont="1" applyFill="1" applyBorder="1" applyAlignment="1">
      <alignment vertical="center"/>
    </xf>
    <xf numFmtId="166" fontId="3" fillId="6" borderId="72" xfId="3" applyNumberFormat="1" applyFont="1" applyFill="1" applyBorder="1" applyAlignment="1">
      <alignment vertical="center"/>
    </xf>
    <xf numFmtId="0" fontId="3" fillId="12" borderId="68" xfId="3" applyFont="1" applyFill="1" applyBorder="1" applyAlignment="1">
      <alignment vertical="center"/>
    </xf>
    <xf numFmtId="0" fontId="10" fillId="0" borderId="52" xfId="3" applyFont="1" applyFill="1" applyBorder="1" applyAlignment="1">
      <alignment horizontal="center" vertical="center"/>
    </xf>
    <xf numFmtId="181" fontId="0" fillId="0" borderId="0" xfId="0" applyNumberFormat="1" applyAlignment="1">
      <alignment horizontal="left" indent="1"/>
    </xf>
    <xf numFmtId="0" fontId="1" fillId="0" borderId="0" xfId="0" applyFont="1" applyAlignment="1">
      <alignment horizontal="right"/>
    </xf>
    <xf numFmtId="0" fontId="2" fillId="0" borderId="0" xfId="0" applyFont="1" applyFill="1" applyBorder="1" applyAlignment="1">
      <alignment horizontal="right"/>
    </xf>
    <xf numFmtId="14" fontId="2" fillId="0" borderId="0" xfId="0" applyNumberFormat="1" applyFont="1" applyBorder="1" applyAlignment="1">
      <alignment horizontal="right"/>
    </xf>
    <xf numFmtId="178" fontId="0" fillId="0" borderId="0" xfId="0" applyNumberFormat="1" applyBorder="1"/>
    <xf numFmtId="0" fontId="0" fillId="0" borderId="0" xfId="0" applyBorder="1" applyAlignment="1">
      <alignment horizontal="left"/>
    </xf>
    <xf numFmtId="0" fontId="1" fillId="15" borderId="2" xfId="0" applyFont="1" applyFill="1" applyBorder="1" applyAlignment="1" applyProtection="1">
      <alignment horizontal="center" vertical="center" wrapText="1"/>
      <protection locked="0"/>
    </xf>
    <xf numFmtId="0" fontId="0" fillId="0" borderId="38" xfId="0" applyBorder="1"/>
    <xf numFmtId="0" fontId="1" fillId="14" borderId="2" xfId="0" applyFont="1" applyFill="1" applyBorder="1" applyAlignment="1" applyProtection="1">
      <alignment horizontal="center" vertical="center" wrapText="1"/>
      <protection locked="0"/>
    </xf>
    <xf numFmtId="165" fontId="3" fillId="13" borderId="2" xfId="1" applyNumberFormat="1" applyFont="1" applyFill="1" applyBorder="1" applyAlignment="1" applyProtection="1">
      <alignment vertical="center" wrapText="1"/>
      <protection locked="0"/>
    </xf>
    <xf numFmtId="49" fontId="0" fillId="12" borderId="2" xfId="1" applyNumberFormat="1" applyFont="1" applyFill="1" applyBorder="1" applyAlignment="1" applyProtection="1">
      <alignment horizontal="left" vertical="center" wrapText="1"/>
      <protection locked="0"/>
    </xf>
    <xf numFmtId="165" fontId="3" fillId="13" borderId="2" xfId="1" applyNumberFormat="1" applyFont="1" applyFill="1" applyBorder="1" applyAlignment="1" applyProtection="1">
      <alignment horizontal="left" vertical="center" wrapText="1"/>
      <protection locked="0"/>
    </xf>
    <xf numFmtId="165" fontId="0" fillId="13" borderId="2" xfId="0" applyNumberFormat="1" applyFill="1" applyBorder="1" applyAlignment="1" applyProtection="1">
      <alignment vertical="center" wrapText="1"/>
    </xf>
    <xf numFmtId="41" fontId="0" fillId="12" borderId="2" xfId="0" applyNumberFormat="1" applyFill="1" applyBorder="1" applyAlignment="1" applyProtection="1">
      <alignment vertical="center" wrapText="1"/>
    </xf>
    <xf numFmtId="0" fontId="1" fillId="15" borderId="2" xfId="0" applyFont="1" applyFill="1" applyBorder="1" applyAlignment="1" applyProtection="1">
      <alignment horizontal="center" vertical="center" wrapText="1"/>
    </xf>
    <xf numFmtId="169" fontId="0" fillId="12" borderId="2" xfId="0" applyNumberFormat="1" applyFill="1" applyBorder="1" applyAlignment="1" applyProtection="1">
      <alignment vertical="center" wrapText="1"/>
    </xf>
    <xf numFmtId="0" fontId="1" fillId="14" borderId="2" xfId="0" applyFont="1" applyFill="1" applyBorder="1" applyAlignment="1" applyProtection="1">
      <alignment horizontal="center" vertical="center" wrapText="1"/>
    </xf>
    <xf numFmtId="49" fontId="0" fillId="13" borderId="2" xfId="0" applyNumberFormat="1" applyFill="1" applyBorder="1" applyAlignment="1" applyProtection="1">
      <alignment vertical="center" wrapText="1"/>
    </xf>
    <xf numFmtId="0" fontId="1" fillId="15" borderId="2" xfId="0" applyFont="1" applyFill="1" applyBorder="1" applyAlignment="1" applyProtection="1">
      <alignment horizontal="center" vertical="center" wrapText="1"/>
      <protection locked="0"/>
    </xf>
    <xf numFmtId="182" fontId="0" fillId="0" borderId="0" xfId="0" applyNumberFormat="1" applyAlignment="1">
      <alignment horizontal="left" indent="1"/>
    </xf>
    <xf numFmtId="0" fontId="25" fillId="0" borderId="0" xfId="0" applyFont="1"/>
    <xf numFmtId="0" fontId="3" fillId="0" borderId="0" xfId="0" applyFont="1" applyBorder="1" applyAlignment="1">
      <alignment horizontal="left" vertical="center"/>
    </xf>
    <xf numFmtId="0" fontId="2" fillId="0" borderId="0" xfId="0" applyFont="1" applyBorder="1" applyAlignment="1">
      <alignment vertical="center"/>
    </xf>
    <xf numFmtId="0" fontId="7" fillId="0" borderId="0" xfId="0" applyFont="1" applyAlignment="1">
      <alignment vertical="center" wrapText="1"/>
    </xf>
    <xf numFmtId="174" fontId="0" fillId="0" borderId="0" xfId="0" applyNumberFormat="1" applyBorder="1" applyAlignment="1">
      <alignment horizontal="right"/>
    </xf>
    <xf numFmtId="174" fontId="0" fillId="0" borderId="0" xfId="0" applyNumberFormat="1" applyFill="1" applyAlignment="1">
      <alignment horizontal="right"/>
    </xf>
    <xf numFmtId="174" fontId="0" fillId="0" borderId="0" xfId="0" applyNumberFormat="1" applyFill="1" applyBorder="1" applyAlignment="1">
      <alignment horizontal="right"/>
    </xf>
    <xf numFmtId="174" fontId="0" fillId="0" borderId="0" xfId="1" applyNumberFormat="1" applyFont="1"/>
    <xf numFmtId="174" fontId="2" fillId="0" borderId="0" xfId="0" applyNumberFormat="1" applyFont="1" applyBorder="1"/>
    <xf numFmtId="174" fontId="8" fillId="3" borderId="0" xfId="0" applyNumberFormat="1" applyFont="1" applyFill="1" applyBorder="1" applyAlignment="1">
      <alignment horizontal="right"/>
    </xf>
    <xf numFmtId="0" fontId="1" fillId="15" borderId="2" xfId="0" applyFont="1" applyFill="1" applyBorder="1" applyAlignment="1" applyProtection="1">
      <alignment horizontal="center" vertical="center" wrapText="1"/>
      <protection locked="0"/>
    </xf>
    <xf numFmtId="0" fontId="3" fillId="12" borderId="41" xfId="0" applyFont="1" applyFill="1" applyBorder="1" applyAlignment="1" applyProtection="1">
      <alignment vertical="center"/>
      <protection locked="0"/>
    </xf>
    <xf numFmtId="0" fontId="3" fillId="12" borderId="17" xfId="0" applyFont="1" applyFill="1" applyBorder="1" applyAlignment="1" applyProtection="1">
      <alignment vertical="center"/>
      <protection locked="0"/>
    </xf>
    <xf numFmtId="0" fontId="3" fillId="12" borderId="3" xfId="0" applyFont="1" applyFill="1" applyBorder="1" applyAlignment="1" applyProtection="1">
      <alignment vertical="center"/>
      <protection locked="0"/>
    </xf>
    <xf numFmtId="0" fontId="3" fillId="12" borderId="19" xfId="0" applyFont="1" applyFill="1" applyBorder="1" applyAlignment="1" applyProtection="1">
      <alignment vertical="center"/>
      <protection locked="0"/>
    </xf>
    <xf numFmtId="0" fontId="3" fillId="0" borderId="0" xfId="0" applyFont="1" applyAlignment="1" applyProtection="1">
      <alignment horizontal="right" vertical="center"/>
      <protection locked="0"/>
    </xf>
    <xf numFmtId="183" fontId="3" fillId="0" borderId="0" xfId="0" applyNumberFormat="1" applyFont="1" applyAlignment="1" applyProtection="1">
      <alignment horizontal="center" vertical="center"/>
      <protection locked="0"/>
    </xf>
    <xf numFmtId="0" fontId="3" fillId="0" borderId="3" xfId="0" applyFont="1" applyBorder="1" applyAlignment="1" applyProtection="1">
      <alignment horizontal="right" vertical="center"/>
      <protection locked="0"/>
    </xf>
    <xf numFmtId="183" fontId="3" fillId="0" borderId="3" xfId="0" applyNumberFormat="1" applyFont="1" applyBorder="1" applyAlignment="1" applyProtection="1">
      <alignment horizontal="center" vertical="center"/>
      <protection locked="0"/>
    </xf>
    <xf numFmtId="183" fontId="1" fillId="0" borderId="0" xfId="0" applyNumberFormat="1" applyFont="1" applyAlignment="1" applyProtection="1">
      <alignment horizontal="center" vertical="center"/>
      <protection locked="0"/>
    </xf>
    <xf numFmtId="0" fontId="3" fillId="0" borderId="0" xfId="0" applyFont="1" applyAlignment="1">
      <alignment horizontal="left" wrapText="1"/>
    </xf>
    <xf numFmtId="165" fontId="1" fillId="0" borderId="35" xfId="0" applyNumberFormat="1" applyFont="1" applyBorder="1" applyAlignment="1" applyProtection="1">
      <alignment horizontal="right" vertical="center"/>
      <protection locked="0"/>
    </xf>
    <xf numFmtId="165" fontId="3" fillId="6" borderId="27" xfId="3" applyNumberFormat="1" applyFill="1" applyBorder="1" applyAlignment="1" applyProtection="1">
      <alignment horizontal="center" vertical="center" wrapText="1"/>
      <protection locked="0"/>
    </xf>
    <xf numFmtId="165" fontId="3" fillId="12" borderId="27" xfId="3" applyNumberFormat="1" applyFill="1" applyBorder="1" applyAlignment="1" applyProtection="1">
      <alignment horizontal="center" vertical="center" wrapText="1"/>
      <protection locked="0"/>
    </xf>
    <xf numFmtId="177" fontId="3" fillId="6" borderId="27" xfId="0" applyNumberFormat="1" applyFont="1" applyFill="1" applyBorder="1" applyAlignment="1" applyProtection="1">
      <alignment horizontal="left" vertical="center" wrapText="1"/>
      <protection locked="0"/>
    </xf>
    <xf numFmtId="177" fontId="3" fillId="6" borderId="27" xfId="0" applyNumberFormat="1" applyFont="1" applyFill="1" applyBorder="1" applyAlignment="1" applyProtection="1">
      <alignment horizontal="center" vertical="center" wrapText="1"/>
      <protection locked="0"/>
    </xf>
    <xf numFmtId="0" fontId="17" fillId="0" borderId="0"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 fillId="15" borderId="26" xfId="0" applyFont="1" applyFill="1" applyBorder="1" applyAlignment="1" applyProtection="1">
      <alignment horizontal="center" vertical="center" wrapText="1"/>
      <protection locked="0"/>
    </xf>
    <xf numFmtId="0" fontId="22" fillId="3" borderId="3" xfId="0" applyNumberFormat="1" applyFont="1" applyFill="1" applyBorder="1" applyAlignment="1" applyProtection="1">
      <alignment horizontal="center" vertical="center" wrapText="1"/>
      <protection locked="0"/>
    </xf>
    <xf numFmtId="0" fontId="22" fillId="3" borderId="19" xfId="0" applyNumberFormat="1" applyFont="1" applyFill="1" applyBorder="1" applyAlignment="1" applyProtection="1">
      <alignment horizontal="center" vertical="center" wrapText="1"/>
      <protection locked="0"/>
    </xf>
    <xf numFmtId="0" fontId="17" fillId="16" borderId="3" xfId="0" applyFont="1" applyFill="1" applyBorder="1" applyAlignment="1" applyProtection="1">
      <alignment horizontal="left" vertical="center"/>
      <protection locked="0"/>
    </xf>
    <xf numFmtId="165" fontId="3" fillId="12" borderId="28" xfId="3" applyNumberFormat="1" applyFill="1" applyBorder="1" applyAlignment="1" applyProtection="1">
      <alignment horizontal="center" vertical="center" wrapText="1"/>
      <protection locked="0"/>
    </xf>
    <xf numFmtId="165" fontId="3" fillId="12" borderId="29" xfId="3" applyNumberFormat="1" applyFill="1" applyBorder="1" applyAlignment="1" applyProtection="1">
      <alignment horizontal="center" vertical="center" wrapText="1"/>
      <protection locked="0"/>
    </xf>
    <xf numFmtId="165" fontId="3" fillId="12" borderId="39" xfId="3" applyNumberFormat="1" applyFill="1" applyBorder="1" applyAlignment="1" applyProtection="1">
      <alignment horizontal="center" vertical="center" wrapText="1"/>
      <protection locked="0"/>
    </xf>
    <xf numFmtId="165" fontId="3" fillId="12" borderId="40" xfId="3" applyNumberFormat="1" applyFill="1" applyBorder="1" applyAlignment="1" applyProtection="1">
      <alignment horizontal="center" vertical="center" wrapText="1"/>
      <protection locked="0"/>
    </xf>
    <xf numFmtId="0" fontId="1" fillId="3" borderId="3" xfId="0" applyFont="1" applyFill="1" applyBorder="1" applyAlignment="1">
      <alignment horizontal="left" vertical="center"/>
    </xf>
    <xf numFmtId="165" fontId="3" fillId="12" borderId="42" xfId="3" applyNumberFormat="1" applyFill="1" applyBorder="1" applyAlignment="1" applyProtection="1">
      <alignment horizontal="center" vertical="center" wrapText="1"/>
      <protection locked="0"/>
    </xf>
    <xf numFmtId="165" fontId="3" fillId="12" borderId="43" xfId="3" applyNumberFormat="1" applyFill="1" applyBorder="1" applyAlignment="1" applyProtection="1">
      <alignment horizontal="center" vertical="center" wrapText="1"/>
      <protection locked="0"/>
    </xf>
    <xf numFmtId="165" fontId="3" fillId="12" borderId="26" xfId="3" applyNumberFormat="1" applyFill="1" applyBorder="1" applyAlignment="1" applyProtection="1">
      <alignment horizontal="center" vertical="center" wrapText="1"/>
      <protection locked="0"/>
    </xf>
    <xf numFmtId="0" fontId="1" fillId="15" borderId="27" xfId="0" applyFont="1" applyFill="1" applyBorder="1" applyAlignment="1" applyProtection="1">
      <alignment horizontal="center" vertical="center" wrapText="1"/>
      <protection locked="0"/>
    </xf>
    <xf numFmtId="0" fontId="3" fillId="12" borderId="2"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1" fillId="15" borderId="2" xfId="0" applyFont="1" applyFill="1" applyBorder="1" applyAlignment="1" applyProtection="1">
      <alignment horizontal="center" vertical="center" wrapText="1"/>
      <protection locked="0"/>
    </xf>
    <xf numFmtId="0" fontId="1" fillId="0" borderId="48" xfId="0" applyFont="1" applyFill="1" applyBorder="1" applyAlignment="1" applyProtection="1">
      <alignment horizontal="right" vertical="center" wrapText="1"/>
      <protection locked="0"/>
    </xf>
    <xf numFmtId="0" fontId="1" fillId="0" borderId="49" xfId="0" applyFont="1" applyFill="1" applyBorder="1" applyAlignment="1" applyProtection="1">
      <alignment horizontal="right" vertical="center" wrapText="1"/>
      <protection locked="0"/>
    </xf>
    <xf numFmtId="0" fontId="3" fillId="6" borderId="2" xfId="0" applyFont="1" applyFill="1" applyBorder="1" applyAlignment="1" applyProtection="1">
      <alignment horizontal="center" vertical="center" wrapText="1"/>
      <protection locked="0"/>
    </xf>
    <xf numFmtId="0" fontId="3" fillId="12" borderId="21" xfId="0" applyFont="1" applyFill="1" applyBorder="1" applyAlignment="1" applyProtection="1">
      <alignment horizontal="center" vertical="center" wrapText="1"/>
      <protection locked="0"/>
    </xf>
    <xf numFmtId="0" fontId="3" fillId="12" borderId="22" xfId="0" applyFont="1" applyFill="1" applyBorder="1" applyAlignment="1" applyProtection="1">
      <alignment horizontal="center" vertical="center" wrapText="1"/>
      <protection locked="0"/>
    </xf>
    <xf numFmtId="0" fontId="3" fillId="12" borderId="23" xfId="0" applyFont="1" applyFill="1" applyBorder="1" applyAlignment="1" applyProtection="1">
      <alignment horizontal="center" vertical="center" wrapText="1"/>
      <protection locked="0"/>
    </xf>
    <xf numFmtId="0" fontId="18" fillId="6" borderId="22" xfId="0" applyFont="1" applyFill="1" applyBorder="1" applyAlignment="1" applyProtection="1">
      <alignment horizontal="left" vertical="center" wrapText="1"/>
      <protection locked="0"/>
    </xf>
    <xf numFmtId="0" fontId="18" fillId="6" borderId="23" xfId="0" applyFont="1" applyFill="1" applyBorder="1" applyAlignment="1" applyProtection="1">
      <alignment horizontal="left" vertical="center" wrapText="1"/>
      <protection locked="0"/>
    </xf>
    <xf numFmtId="0" fontId="1" fillId="14" borderId="12" xfId="0" applyFont="1" applyFill="1" applyBorder="1" applyAlignment="1" applyProtection="1">
      <alignment horizontal="center" vertical="center" wrapText="1"/>
      <protection locked="0"/>
    </xf>
    <xf numFmtId="0" fontId="1" fillId="14" borderId="52" xfId="0" applyFont="1" applyFill="1" applyBorder="1" applyAlignment="1" applyProtection="1">
      <alignment horizontal="center" vertical="center" wrapText="1"/>
      <protection locked="0"/>
    </xf>
    <xf numFmtId="0" fontId="3" fillId="13" borderId="12" xfId="0" applyFont="1" applyFill="1" applyBorder="1" applyAlignment="1" applyProtection="1">
      <alignment horizontal="left" vertical="center" wrapText="1" indent="1"/>
      <protection locked="0"/>
    </xf>
    <xf numFmtId="0" fontId="3" fillId="13" borderId="52" xfId="0" applyFont="1" applyFill="1" applyBorder="1" applyAlignment="1" applyProtection="1">
      <alignment horizontal="left" vertical="center" wrapText="1" indent="1"/>
      <protection locked="0"/>
    </xf>
    <xf numFmtId="0" fontId="1" fillId="14" borderId="23" xfId="0" applyFont="1" applyFill="1" applyBorder="1" applyAlignment="1" applyProtection="1">
      <alignment horizontal="center" vertical="center" wrapText="1"/>
      <protection locked="0"/>
    </xf>
    <xf numFmtId="0" fontId="3" fillId="13" borderId="12" xfId="0" applyFont="1" applyFill="1" applyBorder="1" applyAlignment="1" applyProtection="1">
      <alignment horizontal="center" vertical="center" wrapText="1"/>
      <protection locked="0"/>
    </xf>
    <xf numFmtId="0" fontId="3" fillId="13" borderId="52" xfId="0"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1" fillId="14" borderId="20" xfId="3" applyFont="1" applyFill="1" applyBorder="1" applyAlignment="1">
      <alignment horizontal="center" vertical="center"/>
    </xf>
    <xf numFmtId="0" fontId="1" fillId="14" borderId="38" xfId="3" applyFont="1" applyFill="1" applyBorder="1" applyAlignment="1">
      <alignment horizontal="center" vertical="center"/>
    </xf>
    <xf numFmtId="0" fontId="1" fillId="14" borderId="41" xfId="3" applyFont="1" applyFill="1" applyBorder="1" applyAlignment="1">
      <alignment horizontal="center" vertical="center"/>
    </xf>
    <xf numFmtId="0" fontId="1" fillId="15" borderId="20" xfId="3" applyFont="1" applyFill="1" applyBorder="1" applyAlignment="1">
      <alignment horizontal="center" vertical="center"/>
    </xf>
    <xf numFmtId="0" fontId="1" fillId="15" borderId="38" xfId="3" applyFont="1" applyFill="1" applyBorder="1" applyAlignment="1">
      <alignment horizontal="center" vertical="center"/>
    </xf>
    <xf numFmtId="0" fontId="1" fillId="15" borderId="41" xfId="3" applyFont="1" applyFill="1" applyBorder="1" applyAlignment="1">
      <alignment horizontal="center" vertical="center"/>
    </xf>
    <xf numFmtId="6" fontId="1" fillId="3" borderId="20" xfId="0" applyNumberFormat="1" applyFont="1" applyFill="1" applyBorder="1" applyAlignment="1">
      <alignment horizontal="center" vertical="center" wrapText="1"/>
    </xf>
    <xf numFmtId="6" fontId="1" fillId="3" borderId="38" xfId="0" applyNumberFormat="1" applyFont="1" applyFill="1" applyBorder="1" applyAlignment="1">
      <alignment horizontal="center" vertical="center" wrapText="1"/>
    </xf>
    <xf numFmtId="6" fontId="1" fillId="3" borderId="41" xfId="0" applyNumberFormat="1"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cellXfs>
  <cellStyles count="6">
    <cellStyle name="Comma 2" xfId="4"/>
    <cellStyle name="Currency" xfId="1" builtinId="4" customBuiltin="1"/>
    <cellStyle name="Normal" xfId="0" builtinId="0"/>
    <cellStyle name="Normal 2" xfId="3"/>
    <cellStyle name="Normal 3" xfId="5"/>
    <cellStyle name="Percent" xfId="2" builtinId="5"/>
  </cellStyles>
  <dxfs count="362">
    <dxf>
      <border>
        <top/>
      </border>
    </dxf>
    <dxf>
      <border>
        <top/>
      </border>
    </dxf>
    <dxf>
      <border>
        <top/>
      </border>
    </dxf>
    <dxf>
      <border>
        <top/>
      </border>
    </dxf>
    <dxf>
      <border>
        <top/>
      </border>
    </dxf>
    <dxf>
      <border>
        <top/>
      </border>
    </dxf>
    <dxf>
      <alignment horizontal="right" readingOrder="0"/>
    </dxf>
    <dxf>
      <border>
        <bottom/>
      </border>
    </dxf>
    <dxf>
      <border>
        <bottom/>
      </border>
    </dxf>
    <dxf>
      <border>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horizontal style="thin">
          <color auto="1"/>
        </horizontal>
      </border>
    </dxf>
    <dxf>
      <border>
        <horizontal style="thin">
          <color auto="1"/>
        </horizontal>
      </border>
    </dxf>
    <dxf>
      <numFmt numFmtId="178" formatCode="0.0&quot; FTE&quot;"/>
    </dxf>
    <dxf>
      <numFmt numFmtId="182" formatCode="0.0"/>
    </dxf>
    <dxf>
      <font>
        <color theme="7" tint="0.79998168889431442"/>
      </font>
    </dxf>
    <dxf>
      <font>
        <color theme="0"/>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color theme="7" tint="0.79998168889431442"/>
      </font>
    </dxf>
    <dxf>
      <font>
        <strike/>
        <color theme="1" tint="0.499984740745262"/>
      </font>
    </dxf>
    <dxf>
      <font>
        <color rgb="FFFF0000"/>
      </font>
    </dxf>
    <dxf>
      <font>
        <strike/>
        <color theme="1" tint="0.499984740745262"/>
      </font>
    </dxf>
    <dxf>
      <font>
        <color rgb="FFFF0000"/>
      </font>
    </dxf>
    <dxf>
      <font>
        <color theme="7" tint="0.79998168889431442"/>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color theme="7" tint="0.79998168889431442"/>
      </font>
    </dxf>
    <dxf>
      <font>
        <color theme="7" tint="0.79998168889431442"/>
      </font>
    </dxf>
    <dxf>
      <font>
        <strike/>
        <color theme="1" tint="0.499984740745262"/>
      </font>
    </dxf>
    <dxf>
      <font>
        <color rgb="FFFF0000"/>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color rgb="FFFF0000"/>
      </font>
    </dxf>
    <dxf>
      <font>
        <color rgb="FFFF0000"/>
      </font>
    </dxf>
    <dxf>
      <font>
        <strike/>
        <color theme="1" tint="0.499984740745262"/>
      </font>
    </dxf>
    <dxf>
      <font>
        <color rgb="FFFF0000"/>
      </font>
    </dxf>
    <dxf>
      <font>
        <strike/>
        <color theme="1" tint="0.499984740745262"/>
      </font>
    </dxf>
    <dxf>
      <font>
        <color rgb="FFFF0000"/>
      </font>
    </dxf>
    <dxf>
      <font>
        <color rgb="FFFF0000"/>
      </font>
    </dxf>
    <dxf>
      <font>
        <color rgb="FFFF0000"/>
      </font>
    </dxf>
    <dxf>
      <font>
        <color theme="0" tint="-4.9989318521683403E-2"/>
      </font>
    </dxf>
    <dxf>
      <font>
        <color theme="7" tint="0.79998168889431442"/>
      </font>
    </dxf>
    <dxf>
      <font>
        <color theme="7" tint="0.79998168889431442"/>
      </font>
    </dxf>
    <dxf>
      <font>
        <color theme="7" tint="0.7999816888943144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color rgb="FFFF0000"/>
      </font>
    </dxf>
    <dxf>
      <font>
        <strike/>
        <color theme="1" tint="0.499984740745262"/>
      </font>
    </dxf>
    <dxf>
      <font>
        <color rgb="FFFF0000"/>
      </font>
    </dxf>
    <dxf>
      <font>
        <color theme="7" tint="0.79998168889431442"/>
      </font>
    </dxf>
    <dxf>
      <font>
        <color theme="7" tint="0.79998168889431442"/>
      </font>
    </dxf>
    <dxf>
      <font>
        <color theme="7" tint="0.79998168889431442"/>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color theme="7" tint="0.79998168889431442"/>
      </font>
    </dxf>
    <dxf>
      <font>
        <color theme="7" tint="0.79998168889431442"/>
      </font>
    </dxf>
    <dxf>
      <font>
        <color theme="7" tint="0.79998168889431442"/>
      </font>
    </dxf>
    <dxf>
      <font>
        <strike/>
        <color theme="1" tint="0.499984740745262"/>
      </font>
    </dxf>
    <dxf>
      <font>
        <color rgb="FFFF0000"/>
      </font>
    </dxf>
    <dxf>
      <font>
        <strike/>
        <color theme="1" tint="0.499984740745262"/>
      </font>
    </dxf>
    <dxf>
      <font>
        <color rgb="FFFF0000"/>
      </font>
    </dxf>
    <dxf>
      <font>
        <color theme="7" tint="0.79998168889431442"/>
      </font>
    </dxf>
    <dxf>
      <font>
        <color theme="7" tint="0.79998168889431442"/>
      </font>
    </dxf>
    <dxf>
      <font>
        <color theme="7" tint="0.79998168889431442"/>
      </font>
    </dxf>
    <dxf>
      <font>
        <strike/>
        <color theme="1" tint="0.499984740745262"/>
      </font>
    </dxf>
    <dxf>
      <font>
        <color rgb="FFFF0000"/>
      </font>
    </dxf>
    <dxf>
      <font>
        <strike/>
        <color theme="1" tint="0.499984740745262"/>
      </font>
    </dxf>
    <dxf>
      <font>
        <color rgb="FFFF0000"/>
      </font>
    </dxf>
    <dxf>
      <font>
        <strike/>
        <color theme="1" tint="0.499984740745262"/>
      </font>
    </dxf>
    <dxf>
      <font>
        <strike/>
        <color theme="1" tint="0.499984740745262"/>
      </font>
    </dxf>
    <dxf>
      <font>
        <color rgb="FFFF0000"/>
      </font>
    </dxf>
    <dxf>
      <font>
        <strike/>
        <color theme="1" tint="0.499984740745262"/>
      </font>
    </dxf>
    <dxf>
      <font>
        <color rgb="FFFF0000"/>
      </font>
    </dxf>
    <dxf>
      <font>
        <color theme="7" tint="0.79998168889431442"/>
      </font>
    </dxf>
    <dxf>
      <font>
        <color theme="7" tint="0.79998168889431442"/>
      </font>
    </dxf>
    <dxf>
      <font>
        <color theme="7" tint="0.79998168889431442"/>
      </font>
    </dxf>
    <dxf>
      <font>
        <strike/>
        <color theme="1" tint="0.499984740745262"/>
      </font>
    </dxf>
    <dxf>
      <font>
        <color rgb="FFFF0000"/>
      </font>
    </dxf>
    <dxf>
      <font>
        <color theme="7" tint="0.79998168889431442"/>
      </font>
    </dxf>
    <dxf>
      <font>
        <color theme="7" tint="0.79998168889431442"/>
      </font>
    </dxf>
    <dxf>
      <font>
        <color theme="7" tint="0.79998168889431442"/>
      </font>
    </dxf>
    <dxf>
      <font>
        <strike/>
        <color theme="1" tint="0.499984740745262"/>
      </font>
    </dxf>
    <dxf>
      <font>
        <color rgb="FFFF0000"/>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color theme="0" tint="-4.9989318521683403E-2"/>
      </font>
    </dxf>
    <dxf>
      <font>
        <color theme="7" tint="0.79998168889431442"/>
      </font>
    </dxf>
    <dxf>
      <font>
        <color theme="7" tint="0.79998168889431442"/>
      </font>
    </dxf>
    <dxf>
      <font>
        <color theme="7" tint="0.7999816888943144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color rgb="FFFF0000"/>
      </font>
    </dxf>
    <dxf>
      <font>
        <color rgb="FFFF0000"/>
      </font>
    </dxf>
    <dxf>
      <font>
        <strike/>
        <color theme="1" tint="0.499984740745262"/>
      </font>
    </dxf>
    <dxf>
      <font>
        <strike/>
        <color theme="1" tint="0.499984740745262"/>
      </font>
    </dxf>
    <dxf>
      <font>
        <strike/>
        <color theme="1" tint="0.499984740745262"/>
      </font>
    </dxf>
    <dxf>
      <font>
        <strike/>
        <color theme="1" tint="0.499984740745262"/>
      </font>
    </dxf>
    <dxf>
      <font>
        <color rgb="FFFF0000"/>
      </font>
    </dxf>
    <dxf>
      <font>
        <strike/>
        <color theme="1" tint="0.499984740745262"/>
      </font>
    </dxf>
    <dxf>
      <font>
        <color rgb="FFFF0000"/>
      </font>
    </dxf>
    <dxf>
      <font>
        <color rgb="FFFF0000"/>
      </font>
    </dxf>
    <dxf>
      <font>
        <strike/>
        <color theme="1" tint="0.499984740745262"/>
      </font>
    </dxf>
    <dxf>
      <font>
        <color rgb="FFFF0000"/>
      </font>
    </dxf>
    <dxf>
      <font>
        <color rgb="FFFF0000"/>
      </font>
    </dxf>
    <dxf>
      <font>
        <strike/>
        <color theme="1" tint="0.499984740745262"/>
      </font>
    </dxf>
    <dxf>
      <font>
        <color rgb="FFFF0000"/>
      </font>
    </dxf>
    <dxf>
      <font>
        <color rgb="FFFF0000"/>
      </font>
    </dxf>
    <dxf>
      <font>
        <strike/>
        <color theme="1" tint="0.499984740745262"/>
      </font>
    </dxf>
    <dxf>
      <font>
        <color rgb="FFFF0000"/>
      </font>
    </dxf>
    <dxf>
      <font>
        <color rgb="FFFF0000"/>
      </font>
    </dxf>
    <dxf>
      <font>
        <strike/>
        <color theme="1" tint="0.499984740745262"/>
      </font>
    </dxf>
    <dxf>
      <font>
        <color rgb="FFFF0000"/>
      </font>
    </dxf>
    <dxf>
      <font>
        <color rgb="FFFF0000"/>
      </font>
    </dxf>
    <dxf>
      <font>
        <strike/>
        <color theme="1" tint="0.499984740745262"/>
      </font>
    </dxf>
    <dxf>
      <font>
        <color rgb="FFFF0000"/>
      </font>
    </dxf>
    <dxf>
      <font>
        <color rgb="FFFF0000"/>
      </font>
    </dxf>
    <dxf>
      <font>
        <strike/>
        <color theme="1" tint="0.499984740745262"/>
      </font>
    </dxf>
    <dxf>
      <font>
        <color rgb="FFFF0000"/>
      </font>
    </dxf>
    <dxf>
      <font>
        <color rgb="FFFF0000"/>
      </font>
    </dxf>
    <dxf>
      <font>
        <strike/>
        <color theme="1" tint="0.499984740745262"/>
      </font>
    </dxf>
    <dxf>
      <font>
        <color rgb="FFFF0000"/>
      </font>
    </dxf>
    <dxf>
      <font>
        <color rgb="FFFF0000"/>
      </font>
    </dxf>
    <dxf>
      <font>
        <strike/>
        <color theme="1" tint="0.499984740745262"/>
      </font>
    </dxf>
    <dxf>
      <font>
        <color rgb="FFFF0000"/>
      </font>
    </dxf>
    <dxf>
      <font>
        <color rgb="FFFF0000"/>
      </font>
    </dxf>
    <dxf>
      <font>
        <strike/>
        <color theme="1" tint="0.499984740745262"/>
      </font>
    </dxf>
    <dxf>
      <font>
        <color rgb="FFFF0000"/>
      </font>
    </dxf>
    <dxf>
      <font>
        <color rgb="FFFF0000"/>
      </font>
    </dxf>
    <dxf>
      <font>
        <strike/>
        <color theme="1" tint="0.499984740745262"/>
      </font>
    </dxf>
    <dxf>
      <font>
        <color rgb="FFFF0000"/>
      </font>
    </dxf>
    <dxf>
      <font>
        <color rgb="FFFF0000"/>
      </font>
    </dxf>
    <dxf>
      <font>
        <strike/>
        <color theme="1" tint="0.499984740745262"/>
      </font>
    </dxf>
    <dxf>
      <font>
        <color rgb="FFFF0000"/>
      </font>
    </dxf>
    <dxf>
      <font>
        <color rgb="FFFF0000"/>
      </font>
    </dxf>
    <dxf>
      <font>
        <strike/>
        <color theme="1" tint="0.499984740745262"/>
      </font>
    </dxf>
    <dxf>
      <font>
        <color rgb="FFFF0000"/>
      </font>
    </dxf>
    <dxf>
      <font>
        <color rgb="FFFF0000"/>
      </font>
    </dxf>
    <dxf>
      <font>
        <strike/>
        <color theme="1" tint="0.499984740745262"/>
      </font>
    </dxf>
    <dxf>
      <font>
        <color rgb="FFFF0000"/>
      </font>
    </dxf>
    <dxf>
      <font>
        <strike/>
        <color theme="1" tint="0.499984740745262"/>
      </font>
    </dxf>
    <dxf>
      <font>
        <strike/>
        <color theme="1" tint="0.499984740745262"/>
      </font>
    </dxf>
    <dxf>
      <font>
        <strike/>
        <color theme="1" tint="0.499984740745262"/>
      </font>
    </dxf>
    <dxf>
      <font>
        <color rgb="FFFF0000"/>
      </font>
    </dxf>
    <dxf>
      <font>
        <color rgb="FFFF0000"/>
      </font>
    </dxf>
    <dxf>
      <font>
        <strike/>
        <color theme="1" tint="0.499984740745262"/>
      </font>
    </dxf>
    <dxf>
      <font>
        <strike/>
        <color theme="1" tint="0.499984740745262"/>
      </font>
    </dxf>
    <dxf>
      <font>
        <strike/>
        <color theme="1" tint="0.499984740745262"/>
      </font>
    </dxf>
    <dxf>
      <font>
        <color rgb="FFFF0000"/>
      </font>
    </dxf>
    <dxf>
      <font>
        <color rgb="FFFF0000"/>
      </font>
    </dxf>
    <dxf>
      <font>
        <strike/>
        <color theme="1" tint="0.499984740745262"/>
      </font>
    </dxf>
    <dxf>
      <font>
        <strike/>
        <color theme="1" tint="0.499984740745262"/>
      </font>
    </dxf>
    <dxf>
      <font>
        <strike/>
        <color theme="1" tint="0.499984740745262"/>
      </font>
    </dxf>
    <dxf>
      <font>
        <color rgb="FFFF0000"/>
      </font>
    </dxf>
    <dxf>
      <font>
        <color rgb="FFFF0000"/>
      </font>
    </dxf>
    <dxf>
      <font>
        <strike/>
        <color theme="1" tint="0.499984740745262"/>
      </font>
    </dxf>
    <dxf>
      <font>
        <strike/>
        <color theme="1" tint="0.499984740745262"/>
      </font>
    </dxf>
    <dxf>
      <font>
        <strike/>
        <color theme="1" tint="0.499984740745262"/>
      </font>
    </dxf>
    <dxf>
      <font>
        <color rgb="FFFF0000"/>
      </font>
    </dxf>
    <dxf>
      <font>
        <color rgb="FFFF0000"/>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color rgb="FFFF0000"/>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color rgb="FFFF0000"/>
      </font>
    </dxf>
    <dxf>
      <font>
        <strike/>
        <color theme="1" tint="0.499984740745262"/>
      </font>
    </dxf>
    <dxf>
      <font>
        <strike/>
        <color theme="1" tint="0.499984740745262"/>
      </font>
    </dxf>
    <dxf>
      <font>
        <strike/>
        <color theme="1" tint="0.499984740745262"/>
      </font>
    </dxf>
    <dxf>
      <font>
        <color rgb="FFFF0000"/>
      </font>
    </dxf>
    <dxf>
      <font>
        <strike/>
        <color theme="1" tint="0.499984740745262"/>
      </font>
    </dxf>
    <dxf>
      <font>
        <color rgb="FFFF0000"/>
      </font>
    </dxf>
    <dxf>
      <font>
        <strike/>
        <color theme="1" tint="0.499984740745262"/>
      </font>
    </dxf>
    <dxf>
      <font>
        <strike/>
        <color theme="1" tint="0.499984740745262"/>
      </font>
    </dxf>
    <dxf>
      <font>
        <color rgb="FFFF0000"/>
      </font>
    </dxf>
    <dxf>
      <font>
        <strike/>
        <color theme="1" tint="0.499984740745262"/>
      </font>
    </dxf>
    <dxf>
      <font>
        <color rgb="FFFF0000"/>
      </font>
    </dxf>
    <dxf>
      <font>
        <strike/>
        <color theme="1" tint="0.499984740745262"/>
      </font>
    </dxf>
    <dxf>
      <font>
        <strike/>
        <color theme="1" tint="0.499984740745262"/>
      </font>
    </dxf>
    <dxf>
      <font>
        <strike/>
        <color theme="1" tint="0.499984740745262"/>
      </font>
    </dxf>
    <dxf>
      <font>
        <strike/>
        <color theme="1" tint="0.499984740745262"/>
      </font>
    </dxf>
    <dxf>
      <font>
        <color rgb="FFFF0000"/>
      </font>
    </dxf>
    <dxf>
      <font>
        <strike/>
        <color theme="1" tint="0.499984740745262"/>
      </font>
    </dxf>
    <dxf>
      <font>
        <strike/>
        <color theme="1" tint="0.499984740745262"/>
      </font>
    </dxf>
    <dxf>
      <font>
        <color rgb="FFFF0000"/>
      </font>
    </dxf>
    <dxf>
      <font>
        <color theme="7" tint="0.79998168889431442"/>
      </font>
    </dxf>
    <dxf>
      <font>
        <color theme="7" tint="0.79998168889431442"/>
      </font>
    </dxf>
    <dxf>
      <font>
        <strike/>
        <color theme="1" tint="0.499984740745262"/>
      </font>
    </dxf>
    <dxf>
      <font>
        <color rgb="FFFF0000"/>
      </font>
    </dxf>
    <dxf>
      <font>
        <color theme="7" tint="0.79998168889431442"/>
      </font>
    </dxf>
    <dxf>
      <font>
        <color theme="7" tint="0.79998168889431442"/>
      </font>
    </dxf>
    <dxf>
      <font>
        <color theme="7" tint="0.79998168889431442"/>
      </font>
    </dxf>
    <dxf>
      <font>
        <strike/>
        <color theme="1" tint="0.499984740745262"/>
      </font>
    </dxf>
    <dxf>
      <font>
        <color rgb="FFFF0000"/>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strike/>
        <color theme="1" tint="0.499984740745262"/>
      </font>
    </dxf>
    <dxf>
      <font>
        <color rgb="FFFF0000"/>
      </font>
    </dxf>
    <dxf>
      <font>
        <color theme="7" tint="0.79998168889431442"/>
      </font>
    </dxf>
    <dxf>
      <font>
        <color theme="7" tint="0.79998168889431442"/>
      </font>
    </dxf>
    <dxf>
      <font>
        <color theme="7" tint="0.79998168889431442"/>
      </font>
    </dxf>
    <dxf>
      <font>
        <strike/>
        <color theme="1" tint="0.499984740745262"/>
      </font>
    </dxf>
    <dxf>
      <font>
        <strike/>
        <color theme="1" tint="0.49998474074526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strike/>
        <color theme="1" tint="0.499984740745262"/>
      </font>
    </dxf>
    <dxf>
      <font>
        <strike/>
        <color theme="1" tint="0.499984740745262"/>
      </font>
    </dxf>
    <dxf>
      <font>
        <strike/>
        <color theme="1" tint="0.499984740745262"/>
      </font>
    </dxf>
    <dxf>
      <font>
        <color theme="7" tint="0.79998168889431442"/>
      </font>
    </dxf>
    <dxf>
      <font>
        <strike/>
        <color theme="1" tint="0.499984740745262"/>
      </font>
    </dxf>
    <dxf>
      <font>
        <color theme="7" tint="0.79998168889431442"/>
      </font>
    </dxf>
    <dxf>
      <font>
        <strike/>
        <color theme="1" tint="0.499984740745262"/>
      </font>
    </dxf>
    <dxf>
      <font>
        <strike/>
        <color theme="1" tint="0.499984740745262"/>
      </font>
    </dxf>
    <dxf>
      <font>
        <strike/>
        <color theme="1" tint="0.499984740745262"/>
      </font>
    </dxf>
    <dxf>
      <font>
        <strike/>
        <color theme="1" tint="0.499984740745262"/>
      </font>
    </dxf>
    <dxf>
      <font>
        <color theme="7" tint="0.79998168889431442"/>
      </font>
    </dxf>
    <dxf>
      <font>
        <color theme="7" tint="0.79998168889431442"/>
      </font>
    </dxf>
    <dxf>
      <font>
        <color theme="7" tint="0.79998168889431442"/>
      </font>
    </dxf>
    <dxf>
      <font>
        <strike/>
        <color theme="1" tint="0.499984740745262"/>
      </font>
    </dxf>
    <dxf>
      <font>
        <strike/>
        <color theme="1" tint="0.499984740745262"/>
      </font>
    </dxf>
    <dxf>
      <font>
        <strike/>
        <color theme="1" tint="0.499984740745262"/>
      </font>
    </dxf>
    <dxf>
      <font>
        <color theme="7" tint="0.79998168889431442"/>
      </font>
    </dxf>
    <dxf>
      <font>
        <color theme="7" tint="0.79998168889431442"/>
      </font>
    </dxf>
    <dxf>
      <font>
        <strike/>
        <color theme="1" tint="0.499984740745262"/>
      </font>
    </dxf>
    <dxf>
      <font>
        <color theme="7" tint="0.79998168889431442"/>
      </font>
    </dxf>
    <dxf>
      <font>
        <color theme="7" tint="0.79998168889431442"/>
      </font>
    </dxf>
    <dxf>
      <font>
        <color theme="7" tint="0.79998168889431442"/>
      </font>
    </dxf>
    <dxf>
      <font>
        <strike/>
        <color theme="1" tint="0.499984740745262"/>
      </font>
    </dxf>
    <dxf>
      <font>
        <strike/>
        <color theme="1" tint="0.499984740745262"/>
      </font>
    </dxf>
    <dxf>
      <font>
        <strike/>
        <color theme="1" tint="0.499984740745262"/>
      </font>
    </dxf>
    <dxf>
      <font>
        <color theme="7" tint="0.79998168889431442"/>
      </font>
    </dxf>
    <dxf>
      <font>
        <color theme="7" tint="0.79998168889431442"/>
      </font>
    </dxf>
    <dxf>
      <font>
        <strike/>
        <color theme="1" tint="0.499984740745262"/>
      </font>
    </dxf>
    <dxf>
      <font>
        <color theme="7" tint="0.79998168889431442"/>
      </font>
    </dxf>
  </dxfs>
  <tableStyles count="0" defaultTableStyle="TableStyleMedium2" defaultPivotStyle="PivotStyleLight16"/>
  <colors>
    <mruColors>
      <color rgb="FFF3FFF6"/>
      <color rgb="FFFFFCEF"/>
      <color rgb="FFF7FFF9"/>
      <color rgb="FFFBFF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125605</xdr:colOff>
      <xdr:row>0</xdr:row>
      <xdr:rowOff>157003</xdr:rowOff>
    </xdr:from>
    <xdr:to>
      <xdr:col>5</xdr:col>
      <xdr:colOff>617556</xdr:colOff>
      <xdr:row>0</xdr:row>
      <xdr:rowOff>1161840</xdr:rowOff>
    </xdr:to>
    <xdr:sp macro="" textlink="">
      <xdr:nvSpPr>
        <xdr:cNvPr id="2" name="TextBox 1"/>
        <xdr:cNvSpPr txBox="1"/>
      </xdr:nvSpPr>
      <xdr:spPr>
        <a:xfrm>
          <a:off x="125605" y="157003"/>
          <a:ext cx="4741566" cy="10048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Cost Assumptions for Expenditures </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DO NOT DELETE OR ALTER THIS TAB</a:t>
          </a:r>
          <a:r>
            <a:rPr lang="en-US"/>
            <a:t> </a:t>
          </a:r>
        </a:p>
        <a:p>
          <a:r>
            <a:rPr lang="en-US" sz="1100" b="1" i="0" u="none" strike="noStrike">
              <a:solidFill>
                <a:schemeClr val="dk1"/>
              </a:solidFill>
              <a:effectLst/>
              <a:latin typeface="+mn-lt"/>
              <a:ea typeface="+mn-ea"/>
              <a:cs typeface="+mn-cs"/>
            </a:rPr>
            <a:t>FY 2023-24 Pay Plan</a:t>
          </a:r>
          <a:r>
            <a:rPr lang="en-US"/>
            <a:t> </a:t>
          </a:r>
          <a:r>
            <a:rPr lang="en-US" sz="1100" b="0" i="1" u="none" strike="noStrike">
              <a:solidFill>
                <a:schemeClr val="dk1"/>
              </a:solidFill>
              <a:effectLst/>
              <a:latin typeface="+mn-lt"/>
              <a:ea typeface="+mn-ea"/>
              <a:cs typeface="+mn-cs"/>
            </a:rPr>
            <a:t>Source: Department of Personnel and Administration.</a:t>
          </a:r>
          <a:r>
            <a:rPr lang="en-US"/>
            <a:t> </a:t>
          </a:r>
        </a:p>
        <a:p>
          <a:endParaRPr lang="en-US" sz="1100"/>
        </a:p>
        <a:p>
          <a:r>
            <a:rPr lang="en-US" sz="1100" b="0" i="0" u="none" strike="noStrike">
              <a:solidFill>
                <a:schemeClr val="dk1"/>
              </a:solidFill>
              <a:effectLst/>
              <a:latin typeface="+mn-lt"/>
              <a:ea typeface="+mn-ea"/>
              <a:cs typeface="+mn-cs"/>
            </a:rPr>
            <a:t>Password is:</a:t>
          </a:r>
          <a:r>
            <a:rPr lang="en-US"/>
            <a:t> </a:t>
          </a:r>
          <a:r>
            <a:rPr lang="en-US" sz="1100" b="0" i="0" u="none" strike="noStrike">
              <a:solidFill>
                <a:schemeClr val="dk1"/>
              </a:solidFill>
              <a:effectLst/>
              <a:latin typeface="+mn-lt"/>
              <a:ea typeface="+mn-ea"/>
              <a:cs typeface="+mn-cs"/>
            </a:rPr>
            <a:t>colegcouncil</a:t>
          </a:r>
          <a:r>
            <a:rPr lang="en-US"/>
            <a:t> </a:t>
          </a:r>
        </a:p>
        <a:p>
          <a:r>
            <a:rPr lang="en-US" sz="1100"/>
            <a:t>Note: Updating</a:t>
          </a:r>
          <a:r>
            <a:rPr lang="en-US" sz="1100" baseline="0"/>
            <a:t> FTE position list will NOT update dropdown menu on FTE Tab</a:t>
          </a:r>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ristine McLaughlin" refreshedDate="45282.572475000001" createdVersion="6" refreshedVersion="6" minRefreshableVersion="3" recordCount="17">
  <cacheSource type="worksheet">
    <worksheetSource ref="B9:AI26" sheet="1-FTE Entry"/>
  </cacheSource>
  <cacheFields count="34">
    <cacheField name="Row" numFmtId="0">
      <sharedItems containsBlank="1"/>
    </cacheField>
    <cacheField name="FTE Position" numFmtId="0">
      <sharedItems containsNonDate="0" containsBlank="1" count="7">
        <m/>
        <s v="ACCOUNTANT IV" u="1"/>
        <s v="ACCOUNTANT I" u="1"/>
        <s v="ACCOUNTING TECHNICIAN II" u="1"/>
        <s v="POLICE OFFICER I" u="1"/>
        <s v="ACCOUNTANT II" u="1"/>
        <s v="ACCOUNTANT III" u="1"/>
      </sharedItems>
    </cacheField>
    <cacheField name="As required by Bill Section" numFmtId="0">
      <sharedItems containsNonDate="0" containsString="0" containsBlank="1"/>
    </cacheField>
    <cacheField name="Full-Year FTE" numFmtId="0">
      <sharedItems containsNonDate="0" containsString="0" containsBlank="1"/>
    </cacheField>
    <cacheField name="Start Date Month" numFmtId="0">
      <sharedItems containsNonDate="0" containsString="0" containsBlank="1"/>
    </cacheField>
    <cacheField name="Start Date Year" numFmtId="0">
      <sharedItems containsNonDate="0" containsString="0" containsBlank="1"/>
    </cacheField>
    <cacheField name="Start Date (MM/YYYY)" numFmtId="0">
      <sharedItems containsBlank="1"/>
    </cacheField>
    <cacheField name="End Date Month" numFmtId="0">
      <sharedItems containsNonDate="0" containsString="0" containsBlank="1"/>
    </cacheField>
    <cacheField name="End Date Year" numFmtId="0">
      <sharedItems containsNonDate="0" containsString="0" containsBlank="1"/>
    </cacheField>
    <cacheField name="End Date_x000a_(If Applicable)" numFmtId="0">
      <sharedItems containsNonDate="0" containsDate="1" containsString="0" containsBlank="1" minDate="2099-06-30T00:00:00" maxDate="2099-07-01T00:00:00"/>
    </cacheField>
    <cacheField name="FTE Receiving_x000a_One-Time Capital" numFmtId="0">
      <sharedItems containsBlank="1"/>
    </cacheField>
    <cacheField name="Type of Employee" numFmtId="0">
      <sharedItems containsBlank="1"/>
    </cacheField>
    <cacheField name="Base Monthly Salary" numFmtId="0">
      <sharedItems containsString="0" containsBlank="1" containsNumber="1" containsInteger="1" minValue="0" maxValue="0"/>
    </cacheField>
    <cacheField name="Start Year" numFmtId="0">
      <sharedItems containsBlank="1"/>
    </cacheField>
    <cacheField name="Start Proration" numFmtId="0">
      <sharedItems containsBlank="1"/>
    </cacheField>
    <cacheField name="End Year" numFmtId="0">
      <sharedItems containsBlank="1"/>
    </cacheField>
    <cacheField name="End Proration" numFmtId="0">
      <sharedItems containsBlank="1"/>
    </cacheField>
    <cacheField name="Base Annual Salary" numFmtId="0">
      <sharedItems containsString="0" containsBlank="1" containsNumber="1" containsInteger="1" minValue="0" maxValue="0"/>
    </cacheField>
    <cacheField name="Medicaid" numFmtId="0">
      <sharedItems containsString="0" containsBlank="1" containsNumber="1" containsInteger="1" minValue="0" maxValue="0"/>
    </cacheField>
    <cacheField name="PERA" numFmtId="0">
      <sharedItems containsString="0" containsBlank="1" containsNumber="1" containsInteger="1" minValue="0" maxValue="0"/>
    </cacheField>
    <cacheField name="Supplies" numFmtId="0">
      <sharedItems containsString="0" containsBlank="1" containsNumber="1" containsInteger="1" minValue="0" maxValue="0"/>
    </cacheField>
    <cacheField name="Telephone" numFmtId="0">
      <sharedItems containsString="0" containsBlank="1" containsNumber="1" containsInteger="1" minValue="0" maxValue="0"/>
    </cacheField>
    <cacheField name="Computer Software" numFmtId="0">
      <sharedItems containsString="0" containsBlank="1" containsNumber="1" containsInteger="1" minValue="0" maxValue="0"/>
    </cacheField>
    <cacheField name="Furniture" numFmtId="0">
      <sharedItems containsString="0" containsBlank="1" containsNumber="1" containsInteger="1" minValue="0" maxValue="0"/>
    </cacheField>
    <cacheField name="Computer" numFmtId="0">
      <sharedItems containsString="0" containsBlank="1" containsNumber="1" containsInteger="1" minValue="0" maxValue="0"/>
    </cacheField>
    <cacheField name="All Employee Insurance For Formula" numFmtId="0">
      <sharedItems containsString="0" containsBlank="1" containsNumber="1" containsInteger="1" minValue="11500" maxValue="11500"/>
    </cacheField>
    <cacheField name="Supplemental PERA For Formula" numFmtId="0">
      <sharedItems containsString="0" containsBlank="1" containsNumber="1" containsInteger="1" minValue="0" maxValue="0"/>
    </cacheField>
    <cacheField name="All Employee Insurance" numFmtId="0">
      <sharedItems containsString="0" containsBlank="1" containsNumber="1" containsInteger="1" minValue="0" maxValue="0"/>
    </cacheField>
    <cacheField name="Supplemental PERA" numFmtId="0">
      <sharedItems containsString="0" containsBlank="1" containsNumber="1" containsInteger="1" minValue="0" maxValue="0"/>
    </cacheField>
    <cacheField name="Current Year_x000a_Prorated FTE" numFmtId="0">
      <sharedItems containsString="0" containsBlank="1" containsNumber="1" containsInteger="1" minValue="0" maxValue="0"/>
    </cacheField>
    <cacheField name="Budget Year_x000a_Prorated FTE" numFmtId="0">
      <sharedItems containsString="0" containsBlank="1" containsNumber="1" containsInteger="1" minValue="0" maxValue="0"/>
    </cacheField>
    <cacheField name="Out Year 1_x000a_Prorated FTE" numFmtId="0">
      <sharedItems containsString="0" containsBlank="1" containsNumber="1" containsInteger="1" minValue="0" maxValue="0"/>
    </cacheField>
    <cacheField name="Out Year 2_x000a_Prorated FTE" numFmtId="0">
      <sharedItems containsString="0" containsBlank="1" containsNumber="1" containsInteger="1" minValue="0" maxValue="0"/>
    </cacheField>
    <cacheField name="Out Year 3_x000a_Prorated FTE"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
  <r>
    <s v="A"/>
    <x v="0"/>
    <m/>
    <m/>
    <m/>
    <m/>
    <s v=""/>
    <m/>
    <m/>
    <d v="2099-06-30T00:00:00"/>
    <s v=""/>
    <s v="State"/>
    <n v="0"/>
    <s v=""/>
    <s v=""/>
    <s v=""/>
    <s v=""/>
    <n v="0"/>
    <n v="0"/>
    <n v="0"/>
    <n v="0"/>
    <n v="0"/>
    <n v="0"/>
    <n v="0"/>
    <n v="0"/>
    <n v="11500"/>
    <n v="0"/>
    <n v="0"/>
    <n v="0"/>
    <n v="0"/>
    <n v="0"/>
    <n v="0"/>
    <n v="0"/>
    <n v="0"/>
  </r>
  <r>
    <s v="B"/>
    <x v="0"/>
    <m/>
    <m/>
    <m/>
    <m/>
    <s v=""/>
    <m/>
    <m/>
    <d v="2099-06-30T00:00:00"/>
    <s v=""/>
    <s v="State"/>
    <n v="0"/>
    <s v=""/>
    <s v=""/>
    <s v=""/>
    <s v=""/>
    <n v="0"/>
    <n v="0"/>
    <n v="0"/>
    <n v="0"/>
    <n v="0"/>
    <n v="0"/>
    <n v="0"/>
    <n v="0"/>
    <n v="11500"/>
    <n v="0"/>
    <n v="0"/>
    <n v="0"/>
    <n v="0"/>
    <n v="0"/>
    <n v="0"/>
    <n v="0"/>
    <n v="0"/>
  </r>
  <r>
    <s v="C"/>
    <x v="0"/>
    <m/>
    <m/>
    <m/>
    <m/>
    <s v=""/>
    <m/>
    <m/>
    <d v="2099-06-30T00:00:00"/>
    <s v=""/>
    <s v="State"/>
    <n v="0"/>
    <s v=""/>
    <s v=""/>
    <s v=""/>
    <s v=""/>
    <n v="0"/>
    <n v="0"/>
    <n v="0"/>
    <n v="0"/>
    <n v="0"/>
    <n v="0"/>
    <n v="0"/>
    <n v="0"/>
    <n v="11500"/>
    <n v="0"/>
    <n v="0"/>
    <n v="0"/>
    <n v="0"/>
    <n v="0"/>
    <n v="0"/>
    <n v="0"/>
    <n v="0"/>
  </r>
  <r>
    <s v="D"/>
    <x v="0"/>
    <m/>
    <m/>
    <m/>
    <m/>
    <s v=""/>
    <m/>
    <m/>
    <d v="2099-06-30T00:00:00"/>
    <s v=""/>
    <s v="State"/>
    <n v="0"/>
    <s v=""/>
    <s v=""/>
    <s v=""/>
    <s v=""/>
    <n v="0"/>
    <n v="0"/>
    <n v="0"/>
    <n v="0"/>
    <n v="0"/>
    <n v="0"/>
    <n v="0"/>
    <n v="0"/>
    <n v="11500"/>
    <n v="0"/>
    <n v="0"/>
    <n v="0"/>
    <n v="0"/>
    <n v="0"/>
    <n v="0"/>
    <n v="0"/>
    <n v="0"/>
  </r>
  <r>
    <s v="E"/>
    <x v="0"/>
    <m/>
    <m/>
    <m/>
    <m/>
    <s v=""/>
    <m/>
    <m/>
    <d v="2099-06-30T00:00:00"/>
    <s v=""/>
    <s v="State"/>
    <n v="0"/>
    <s v=""/>
    <s v=""/>
    <s v=""/>
    <s v=""/>
    <n v="0"/>
    <n v="0"/>
    <n v="0"/>
    <n v="0"/>
    <n v="0"/>
    <n v="0"/>
    <n v="0"/>
    <n v="0"/>
    <n v="11500"/>
    <n v="0"/>
    <n v="0"/>
    <n v="0"/>
    <n v="0"/>
    <n v="0"/>
    <n v="0"/>
    <n v="0"/>
    <n v="0"/>
  </r>
  <r>
    <s v="E"/>
    <x v="0"/>
    <m/>
    <m/>
    <m/>
    <m/>
    <s v=""/>
    <m/>
    <m/>
    <d v="2099-06-30T00:00:00"/>
    <s v=""/>
    <s v="State"/>
    <n v="0"/>
    <s v=""/>
    <s v=""/>
    <s v=""/>
    <s v=""/>
    <n v="0"/>
    <n v="0"/>
    <n v="0"/>
    <n v="0"/>
    <n v="0"/>
    <n v="0"/>
    <n v="0"/>
    <n v="0"/>
    <n v="11500"/>
    <n v="0"/>
    <n v="0"/>
    <n v="0"/>
    <n v="0"/>
    <n v="0"/>
    <n v="0"/>
    <n v="0"/>
    <n v="0"/>
  </r>
  <r>
    <s v="E"/>
    <x v="0"/>
    <m/>
    <m/>
    <m/>
    <m/>
    <s v=""/>
    <m/>
    <m/>
    <d v="2099-06-30T00:00:00"/>
    <s v=""/>
    <s v="State"/>
    <n v="0"/>
    <s v=""/>
    <s v=""/>
    <s v=""/>
    <s v=""/>
    <n v="0"/>
    <n v="0"/>
    <n v="0"/>
    <n v="0"/>
    <n v="0"/>
    <n v="0"/>
    <n v="0"/>
    <n v="0"/>
    <n v="11500"/>
    <n v="0"/>
    <n v="0"/>
    <n v="0"/>
    <n v="0"/>
    <n v="0"/>
    <n v="0"/>
    <n v="0"/>
    <n v="0"/>
  </r>
  <r>
    <s v="E"/>
    <x v="0"/>
    <m/>
    <m/>
    <m/>
    <m/>
    <s v=""/>
    <m/>
    <m/>
    <d v="2099-06-30T00:00:00"/>
    <s v=""/>
    <s v="State"/>
    <n v="0"/>
    <s v=""/>
    <s v=""/>
    <s v=""/>
    <s v=""/>
    <n v="0"/>
    <n v="0"/>
    <n v="0"/>
    <n v="0"/>
    <n v="0"/>
    <n v="0"/>
    <n v="0"/>
    <n v="0"/>
    <n v="11500"/>
    <n v="0"/>
    <n v="0"/>
    <n v="0"/>
    <n v="0"/>
    <n v="0"/>
    <n v="0"/>
    <n v="0"/>
    <n v="0"/>
  </r>
  <r>
    <s v="E"/>
    <x v="0"/>
    <m/>
    <m/>
    <m/>
    <m/>
    <s v=""/>
    <m/>
    <m/>
    <d v="2099-06-30T00:00:00"/>
    <s v=""/>
    <s v="State"/>
    <n v="0"/>
    <s v=""/>
    <s v=""/>
    <s v=""/>
    <s v=""/>
    <n v="0"/>
    <n v="0"/>
    <n v="0"/>
    <n v="0"/>
    <n v="0"/>
    <n v="0"/>
    <n v="0"/>
    <n v="0"/>
    <n v="11500"/>
    <n v="0"/>
    <n v="0"/>
    <n v="0"/>
    <n v="0"/>
    <n v="0"/>
    <n v="0"/>
    <n v="0"/>
    <n v="0"/>
  </r>
  <r>
    <s v="E"/>
    <x v="0"/>
    <m/>
    <m/>
    <m/>
    <m/>
    <s v=""/>
    <m/>
    <m/>
    <d v="2099-06-30T00:00:00"/>
    <s v=""/>
    <s v="State"/>
    <n v="0"/>
    <s v=""/>
    <s v=""/>
    <s v=""/>
    <s v=""/>
    <n v="0"/>
    <n v="0"/>
    <n v="0"/>
    <n v="0"/>
    <n v="0"/>
    <n v="0"/>
    <n v="0"/>
    <n v="0"/>
    <n v="11500"/>
    <n v="0"/>
    <n v="0"/>
    <n v="0"/>
    <n v="0"/>
    <n v="0"/>
    <n v="0"/>
    <n v="0"/>
    <n v="0"/>
  </r>
  <r>
    <s v="E"/>
    <x v="0"/>
    <m/>
    <m/>
    <m/>
    <m/>
    <s v=""/>
    <m/>
    <m/>
    <d v="2099-06-30T00:00:00"/>
    <s v=""/>
    <s v="State"/>
    <n v="0"/>
    <s v=""/>
    <s v=""/>
    <s v=""/>
    <s v=""/>
    <n v="0"/>
    <n v="0"/>
    <n v="0"/>
    <n v="0"/>
    <n v="0"/>
    <n v="0"/>
    <n v="0"/>
    <n v="0"/>
    <n v="11500"/>
    <n v="0"/>
    <n v="0"/>
    <n v="0"/>
    <n v="0"/>
    <n v="0"/>
    <n v="0"/>
    <n v="0"/>
    <n v="0"/>
  </r>
  <r>
    <s v="E"/>
    <x v="0"/>
    <m/>
    <m/>
    <m/>
    <m/>
    <s v=""/>
    <m/>
    <m/>
    <d v="2099-06-30T00:00:00"/>
    <s v=""/>
    <s v="State"/>
    <n v="0"/>
    <s v=""/>
    <s v=""/>
    <s v=""/>
    <s v=""/>
    <n v="0"/>
    <n v="0"/>
    <n v="0"/>
    <n v="0"/>
    <n v="0"/>
    <n v="0"/>
    <n v="0"/>
    <n v="0"/>
    <n v="11500"/>
    <n v="0"/>
    <n v="0"/>
    <n v="0"/>
    <n v="0"/>
    <n v="0"/>
    <n v="0"/>
    <n v="0"/>
    <n v="0"/>
  </r>
  <r>
    <s v="E"/>
    <x v="0"/>
    <m/>
    <m/>
    <m/>
    <m/>
    <s v=""/>
    <m/>
    <m/>
    <d v="2099-06-30T00:00:00"/>
    <s v=""/>
    <s v="State"/>
    <n v="0"/>
    <s v=""/>
    <s v=""/>
    <s v=""/>
    <s v=""/>
    <n v="0"/>
    <n v="0"/>
    <n v="0"/>
    <n v="0"/>
    <n v="0"/>
    <n v="0"/>
    <n v="0"/>
    <n v="0"/>
    <n v="11500"/>
    <n v="0"/>
    <n v="0"/>
    <n v="0"/>
    <n v="0"/>
    <n v="0"/>
    <n v="0"/>
    <n v="0"/>
    <n v="0"/>
  </r>
  <r>
    <s v="E"/>
    <x v="0"/>
    <m/>
    <m/>
    <m/>
    <m/>
    <s v=""/>
    <m/>
    <m/>
    <d v="2099-06-30T00:00:00"/>
    <s v=""/>
    <s v="State"/>
    <n v="0"/>
    <s v=""/>
    <s v=""/>
    <s v=""/>
    <s v=""/>
    <n v="0"/>
    <n v="0"/>
    <n v="0"/>
    <n v="0"/>
    <n v="0"/>
    <n v="0"/>
    <n v="0"/>
    <n v="0"/>
    <n v="11500"/>
    <n v="0"/>
    <n v="0"/>
    <n v="0"/>
    <n v="0"/>
    <n v="0"/>
    <n v="0"/>
    <n v="0"/>
    <n v="0"/>
  </r>
  <r>
    <s v="E"/>
    <x v="0"/>
    <m/>
    <m/>
    <m/>
    <m/>
    <s v=""/>
    <m/>
    <m/>
    <d v="2099-06-30T00:00:00"/>
    <s v=""/>
    <s v="State"/>
    <n v="0"/>
    <s v=""/>
    <s v=""/>
    <s v=""/>
    <s v=""/>
    <n v="0"/>
    <n v="0"/>
    <n v="0"/>
    <n v="0"/>
    <n v="0"/>
    <n v="0"/>
    <n v="0"/>
    <n v="0"/>
    <n v="11500"/>
    <n v="0"/>
    <n v="0"/>
    <n v="0"/>
    <n v="0"/>
    <n v="0"/>
    <n v="0"/>
    <n v="0"/>
    <n v="0"/>
  </r>
  <r>
    <s v="&lt;=Click + to see more FTE rows. If filling out more rows, toggle Column A to &quot;Y&quot; to include costs"/>
    <x v="0"/>
    <m/>
    <m/>
    <m/>
    <m/>
    <m/>
    <m/>
    <m/>
    <m/>
    <m/>
    <m/>
    <m/>
    <m/>
    <m/>
    <m/>
    <m/>
    <m/>
    <m/>
    <m/>
    <m/>
    <m/>
    <m/>
    <m/>
    <m/>
    <m/>
    <m/>
    <m/>
    <m/>
    <m/>
    <m/>
    <m/>
    <m/>
    <m/>
  </r>
  <r>
    <m/>
    <x v="0"/>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C6:H8" firstHeaderRow="0" firstDataRow="1" firstDataCol="1"/>
  <pivotFields count="34">
    <pivotField showAll="0"/>
    <pivotField axis="axisRow" showAll="0">
      <items count="8">
        <item x="0"/>
        <item m="1" x="2"/>
        <item m="1" x="3"/>
        <item m="1" x="5"/>
        <item m="1" x="6"/>
        <item m="1" x="4"/>
        <item m="1" x="1"/>
        <item t="default"/>
      </items>
    </pivotField>
    <pivotField showAl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pivotField dataField="1" showAll="0"/>
    <pivotField dataField="1" showAll="0"/>
    <pivotField dataField="1" showAll="0"/>
    <pivotField dataField="1" showAll="0"/>
  </pivotFields>
  <rowFields count="1">
    <field x="1"/>
  </rowFields>
  <rowItems count="2">
    <i>
      <x/>
    </i>
    <i t="grand">
      <x/>
    </i>
  </rowItems>
  <colFields count="1">
    <field x="-2"/>
  </colFields>
  <colItems count="5">
    <i>
      <x/>
    </i>
    <i i="1">
      <x v="1"/>
    </i>
    <i i="2">
      <x v="2"/>
    </i>
    <i i="3">
      <x v="3"/>
    </i>
    <i i="4">
      <x v="4"/>
    </i>
  </colItems>
  <dataFields count="5">
    <dataField name="Sum of Current Year" fld="29" baseField="1" baseItem="0"/>
    <dataField name="Sum of Budget Year" fld="30" baseField="1" baseItem="0"/>
    <dataField name="Sum of Out Year 1" fld="31" baseField="1" baseItem="0"/>
    <dataField name="Sum of Out Year 2" fld="32" baseField="1" baseItem="0"/>
    <dataField name="Sum of Out Year 3" fld="33" baseField="1" baseItem="0"/>
  </dataFields>
  <formats count="20">
    <format dxfId="19">
      <pivotArea outline="0" collapsedLevelsAreSubtotals="1" fieldPosition="0"/>
    </format>
    <format dxfId="18">
      <pivotArea outline="0" collapsedLevelsAreSubtotals="1" fieldPosition="0"/>
    </format>
    <format dxfId="17">
      <pivotArea collapsedLevelsAreSubtotals="1" fieldPosition="0">
        <references count="1">
          <reference field="1" count="0"/>
        </references>
      </pivotArea>
    </format>
    <format dxfId="16">
      <pivotArea dataOnly="0" labelOnly="1" fieldPosition="0">
        <references count="1">
          <reference field="1" count="0"/>
        </references>
      </pivotArea>
    </format>
    <format dxfId="15">
      <pivotArea type="all" dataOnly="0" outline="0" fieldPosition="0"/>
    </format>
    <format dxfId="14">
      <pivotArea outline="0" collapsedLevelsAreSubtotals="1" fieldPosition="0"/>
    </format>
    <format dxfId="13">
      <pivotArea field="1" type="button" dataOnly="0" labelOnly="1" outline="0" axis="axisRow" fieldPosition="0"/>
    </format>
    <format dxfId="12">
      <pivotArea dataOnly="0" labelOnly="1" fieldPosition="0">
        <references count="1">
          <reference field="1" count="0"/>
        </references>
      </pivotArea>
    </format>
    <format dxfId="11">
      <pivotArea dataOnly="0" labelOnly="1" grandRow="1" outline="0" fieldPosition="0"/>
    </format>
    <format dxfId="10">
      <pivotArea dataOnly="0" labelOnly="1" outline="0" fieldPosition="0">
        <references count="1">
          <reference field="4294967294" count="5">
            <x v="0"/>
            <x v="1"/>
            <x v="2"/>
            <x v="3"/>
            <x v="4"/>
          </reference>
        </references>
      </pivotArea>
    </format>
    <format dxfId="9">
      <pivotArea dataOnly="0" labelOnly="1" fieldPosition="0">
        <references count="1">
          <reference field="1" count="0"/>
        </references>
      </pivotArea>
    </format>
    <format dxfId="8">
      <pivotArea field="1" type="button" dataOnly="0" labelOnly="1" outline="0" axis="axisRow" fieldPosition="0"/>
    </format>
    <format dxfId="7">
      <pivotArea dataOnly="0" labelOnly="1" outline="0" fieldPosition="0">
        <references count="1">
          <reference field="4294967294" count="5">
            <x v="0"/>
            <x v="1"/>
            <x v="2"/>
            <x v="3"/>
            <x v="4"/>
          </reference>
        </references>
      </pivotArea>
    </format>
    <format dxfId="6">
      <pivotArea dataOnly="0" labelOnly="1" outline="0" fieldPosition="0">
        <references count="1">
          <reference field="4294967294" count="5">
            <x v="0"/>
            <x v="1"/>
            <x v="2"/>
            <x v="3"/>
            <x v="4"/>
          </reference>
        </references>
      </pivotArea>
    </format>
    <format dxfId="5">
      <pivotArea type="all" dataOnly="0" outline="0" fieldPosition="0"/>
    </format>
    <format dxfId="4">
      <pivotArea outline="0" collapsedLevelsAreSubtotals="1" fieldPosition="0"/>
    </format>
    <format dxfId="3">
      <pivotArea field="1" type="button" dataOnly="0" labelOnly="1" outline="0" axis="axisRow" fieldPosition="0"/>
    </format>
    <format dxfId="2">
      <pivotArea dataOnly="0" labelOnly="1" fieldPosition="0">
        <references count="1">
          <reference field="1" count="0"/>
        </references>
      </pivotArea>
    </format>
    <format dxfId="1">
      <pivotArea dataOnly="0" labelOnly="1" grandRow="1" outline="0" fieldPosition="0"/>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8"/>
  <sheetViews>
    <sheetView showGridLines="0" zoomScale="90" zoomScaleNormal="90" workbookViewId="0">
      <selection activeCell="O2" sqref="O2"/>
    </sheetView>
  </sheetViews>
  <sheetFormatPr defaultRowHeight="12.75" outlineLevelRow="2" x14ac:dyDescent="0.2"/>
  <cols>
    <col min="1" max="1" width="25.7109375" customWidth="1"/>
    <col min="2" max="2" width="10.7109375" customWidth="1"/>
    <col min="14" max="14" width="21" bestFit="1" customWidth="1"/>
    <col min="15" max="15" width="20.28515625" customWidth="1"/>
  </cols>
  <sheetData>
    <row r="1" spans="1:15" x14ac:dyDescent="0.2">
      <c r="A1" s="4" t="s">
        <v>2394</v>
      </c>
      <c r="N1" s="540" t="s">
        <v>2627</v>
      </c>
      <c r="O1" s="558">
        <v>3</v>
      </c>
    </row>
    <row r="2" spans="1:15" x14ac:dyDescent="0.2">
      <c r="A2" s="4"/>
      <c r="N2" s="540" t="s">
        <v>2628</v>
      </c>
      <c r="O2" s="539">
        <v>45315</v>
      </c>
    </row>
    <row r="3" spans="1:15" x14ac:dyDescent="0.2">
      <c r="A3" s="59" t="s">
        <v>2487</v>
      </c>
    </row>
    <row r="4" spans="1:15" x14ac:dyDescent="0.2">
      <c r="A4" s="4" t="s">
        <v>2443</v>
      </c>
    </row>
    <row r="5" spans="1:15" x14ac:dyDescent="0.2">
      <c r="A5" s="4" t="s">
        <v>2637</v>
      </c>
    </row>
    <row r="6" spans="1:15" x14ac:dyDescent="0.2">
      <c r="A6" s="59"/>
    </row>
    <row r="7" spans="1:15" x14ac:dyDescent="0.2">
      <c r="A7" s="59" t="s">
        <v>2471</v>
      </c>
    </row>
    <row r="8" spans="1:15" x14ac:dyDescent="0.2">
      <c r="A8" s="4" t="s">
        <v>2638</v>
      </c>
    </row>
    <row r="9" spans="1:15" x14ac:dyDescent="0.2">
      <c r="A9" s="4" t="s">
        <v>2461</v>
      </c>
    </row>
    <row r="10" spans="1:15" x14ac:dyDescent="0.2">
      <c r="A10" s="4" t="s">
        <v>2644</v>
      </c>
    </row>
    <row r="11" spans="1:15" x14ac:dyDescent="0.2">
      <c r="A11" s="4" t="s">
        <v>2639</v>
      </c>
    </row>
    <row r="12" spans="1:15" x14ac:dyDescent="0.2">
      <c r="A12" s="4" t="s">
        <v>2462</v>
      </c>
    </row>
    <row r="13" spans="1:15" x14ac:dyDescent="0.2">
      <c r="A13" s="4" t="s">
        <v>2519</v>
      </c>
    </row>
    <row r="14" spans="1:15" x14ac:dyDescent="0.2">
      <c r="A14" s="559" t="s">
        <v>2518</v>
      </c>
    </row>
    <row r="16" spans="1:15" x14ac:dyDescent="0.2">
      <c r="A16" s="4" t="s">
        <v>2459</v>
      </c>
    </row>
    <row r="17" spans="1:3" x14ac:dyDescent="0.2">
      <c r="A17" s="4"/>
      <c r="B17" s="4" t="s">
        <v>2549</v>
      </c>
    </row>
    <row r="18" spans="1:3" x14ac:dyDescent="0.2">
      <c r="A18" s="4"/>
      <c r="B18" s="4" t="s">
        <v>2460</v>
      </c>
    </row>
    <row r="19" spans="1:3" x14ac:dyDescent="0.2">
      <c r="A19" s="59"/>
    </row>
    <row r="20" spans="1:3" x14ac:dyDescent="0.2">
      <c r="A20" s="59" t="s">
        <v>2474</v>
      </c>
    </row>
    <row r="21" spans="1:3" x14ac:dyDescent="0.2">
      <c r="A21" s="165" t="s">
        <v>2410</v>
      </c>
      <c r="B21" s="4" t="s">
        <v>2472</v>
      </c>
    </row>
    <row r="22" spans="1:3" x14ac:dyDescent="0.2">
      <c r="A22" s="166" t="s">
        <v>2411</v>
      </c>
      <c r="B22" s="4" t="s">
        <v>2360</v>
      </c>
    </row>
    <row r="23" spans="1:3" x14ac:dyDescent="0.2">
      <c r="A23" s="4"/>
      <c r="B23" s="4"/>
      <c r="C23" s="4" t="s">
        <v>2361</v>
      </c>
    </row>
    <row r="24" spans="1:3" x14ac:dyDescent="0.2">
      <c r="A24" s="167" t="s">
        <v>2339</v>
      </c>
      <c r="B24" s="4" t="s">
        <v>2340</v>
      </c>
    </row>
    <row r="26" spans="1:3" x14ac:dyDescent="0.2">
      <c r="A26" s="59" t="s">
        <v>2473</v>
      </c>
    </row>
    <row r="27" spans="1:3" x14ac:dyDescent="0.2">
      <c r="A27" s="4" t="s">
        <v>2475</v>
      </c>
      <c r="B27" s="97" t="s">
        <v>2512</v>
      </c>
      <c r="C27" s="97"/>
    </row>
    <row r="28" spans="1:3" x14ac:dyDescent="0.2">
      <c r="A28" s="97"/>
      <c r="B28" s="97"/>
      <c r="C28" s="4" t="s">
        <v>2571</v>
      </c>
    </row>
    <row r="29" spans="1:3" x14ac:dyDescent="0.2">
      <c r="A29" s="97"/>
      <c r="B29" s="97"/>
      <c r="C29" s="4" t="s">
        <v>2476</v>
      </c>
    </row>
    <row r="30" spans="1:3" x14ac:dyDescent="0.2">
      <c r="A30" s="97"/>
      <c r="B30" s="97"/>
      <c r="C30" s="4" t="s">
        <v>2477</v>
      </c>
    </row>
    <row r="31" spans="1:3" x14ac:dyDescent="0.2">
      <c r="A31" s="59" t="s">
        <v>2478</v>
      </c>
      <c r="B31" s="97"/>
      <c r="C31" s="4"/>
    </row>
    <row r="32" spans="1:3" x14ac:dyDescent="0.2">
      <c r="B32" s="59" t="s">
        <v>2445</v>
      </c>
      <c r="C32" s="4"/>
    </row>
    <row r="33" spans="1:3" x14ac:dyDescent="0.2">
      <c r="A33" s="4"/>
      <c r="B33" s="4" t="s">
        <v>2479</v>
      </c>
      <c r="C33" s="4"/>
    </row>
    <row r="34" spans="1:3" x14ac:dyDescent="0.2">
      <c r="A34" s="4"/>
      <c r="B34" s="4" t="s">
        <v>2446</v>
      </c>
      <c r="C34" s="4"/>
    </row>
    <row r="35" spans="1:3" x14ac:dyDescent="0.2">
      <c r="A35" s="4"/>
      <c r="B35" s="4" t="s">
        <v>2447</v>
      </c>
      <c r="C35" s="4"/>
    </row>
    <row r="36" spans="1:3" x14ac:dyDescent="0.2">
      <c r="A36" s="4"/>
      <c r="B36" s="4"/>
      <c r="C36" s="4" t="s">
        <v>2448</v>
      </c>
    </row>
    <row r="37" spans="1:3" x14ac:dyDescent="0.2">
      <c r="A37" s="4"/>
      <c r="B37" s="4"/>
      <c r="C37" s="4" t="s">
        <v>2449</v>
      </c>
    </row>
    <row r="38" spans="1:3" x14ac:dyDescent="0.2">
      <c r="A38" s="4"/>
      <c r="B38" s="59" t="s">
        <v>2604</v>
      </c>
      <c r="C38" s="4"/>
    </row>
    <row r="39" spans="1:3" x14ac:dyDescent="0.2">
      <c r="A39" s="4"/>
      <c r="B39" s="4" t="s">
        <v>2605</v>
      </c>
      <c r="C39" s="4"/>
    </row>
    <row r="40" spans="1:3" x14ac:dyDescent="0.2">
      <c r="A40" s="4"/>
      <c r="B40" s="4" t="s">
        <v>2606</v>
      </c>
      <c r="C40" s="4"/>
    </row>
    <row r="41" spans="1:3" x14ac:dyDescent="0.2">
      <c r="A41" s="4"/>
      <c r="B41" s="4" t="s">
        <v>2607</v>
      </c>
      <c r="C41" s="4"/>
    </row>
    <row r="43" spans="1:3" x14ac:dyDescent="0.2">
      <c r="A43" s="59" t="s">
        <v>2480</v>
      </c>
    </row>
    <row r="44" spans="1:3" x14ac:dyDescent="0.2">
      <c r="B44" s="4" t="s">
        <v>2481</v>
      </c>
    </row>
    <row r="45" spans="1:3" x14ac:dyDescent="0.2">
      <c r="B45" s="4" t="s">
        <v>2482</v>
      </c>
    </row>
    <row r="46" spans="1:3" x14ac:dyDescent="0.2">
      <c r="B46" s="4" t="s">
        <v>2578</v>
      </c>
    </row>
    <row r="47" spans="1:3" x14ac:dyDescent="0.2">
      <c r="B47" s="4" t="s">
        <v>2483</v>
      </c>
    </row>
    <row r="48" spans="1:3" x14ac:dyDescent="0.2">
      <c r="B48" s="4"/>
    </row>
    <row r="49" spans="1:8" x14ac:dyDescent="0.2">
      <c r="A49" s="59" t="s">
        <v>2382</v>
      </c>
    </row>
    <row r="50" spans="1:8" x14ac:dyDescent="0.2">
      <c r="A50" s="59"/>
    </row>
    <row r="51" spans="1:8" x14ac:dyDescent="0.2">
      <c r="A51" s="59" t="s">
        <v>2640</v>
      </c>
      <c r="B51" s="59" t="s">
        <v>2641</v>
      </c>
      <c r="C51" s="59"/>
      <c r="D51" s="59"/>
      <c r="E51" s="59"/>
      <c r="F51" s="59"/>
      <c r="G51" s="59"/>
    </row>
    <row r="52" spans="1:8" hidden="1" outlineLevel="1" x14ac:dyDescent="0.2">
      <c r="A52" s="59"/>
      <c r="C52" s="59"/>
      <c r="D52" s="59"/>
      <c r="E52" s="59"/>
      <c r="F52" s="59"/>
      <c r="G52" s="59"/>
      <c r="H52" s="59"/>
    </row>
    <row r="53" spans="1:8" hidden="1" outlineLevel="1" x14ac:dyDescent="0.2">
      <c r="A53" s="59"/>
      <c r="B53" s="59" t="s">
        <v>2352</v>
      </c>
      <c r="C53" s="4" t="s">
        <v>2577</v>
      </c>
      <c r="D53" s="59"/>
      <c r="E53" s="59"/>
      <c r="F53" s="59"/>
      <c r="G53" s="59"/>
      <c r="H53" s="59"/>
    </row>
    <row r="54" spans="1:8" hidden="1" outlineLevel="1" x14ac:dyDescent="0.2">
      <c r="A54" s="59"/>
      <c r="C54" s="4"/>
      <c r="D54" s="59"/>
      <c r="E54" s="59"/>
      <c r="F54" s="59"/>
      <c r="G54" s="59"/>
      <c r="H54" s="59"/>
    </row>
    <row r="55" spans="1:8" hidden="1" outlineLevel="2" x14ac:dyDescent="0.2">
      <c r="B55" s="59" t="s">
        <v>2450</v>
      </c>
      <c r="C55" s="168" t="s">
        <v>2489</v>
      </c>
      <c r="D55" s="174"/>
      <c r="E55" s="174"/>
      <c r="F55" s="174"/>
    </row>
    <row r="56" spans="1:8" hidden="1" outlineLevel="2" x14ac:dyDescent="0.2">
      <c r="C56" s="64"/>
      <c r="D56" s="65" t="s">
        <v>2262</v>
      </c>
    </row>
    <row r="57" spans="1:8" hidden="1" outlineLevel="2" x14ac:dyDescent="0.2">
      <c r="C57" s="64"/>
      <c r="D57" s="65" t="s">
        <v>2444</v>
      </c>
    </row>
    <row r="58" spans="1:8" hidden="1" outlineLevel="2" x14ac:dyDescent="0.2">
      <c r="C58" s="64"/>
      <c r="D58" s="65" t="s">
        <v>2355</v>
      </c>
    </row>
    <row r="59" spans="1:8" hidden="1" outlineLevel="2" x14ac:dyDescent="0.2">
      <c r="C59" s="64"/>
      <c r="D59" s="65"/>
      <c r="E59" s="4" t="s">
        <v>2484</v>
      </c>
    </row>
    <row r="60" spans="1:8" hidden="1" outlineLevel="2" x14ac:dyDescent="0.2">
      <c r="C60" s="64"/>
      <c r="D60" s="65"/>
      <c r="E60" s="4" t="s">
        <v>2485</v>
      </c>
    </row>
    <row r="61" spans="1:8" hidden="1" outlineLevel="2" x14ac:dyDescent="0.2">
      <c r="C61" s="64"/>
      <c r="D61" s="65"/>
      <c r="F61" s="4" t="s">
        <v>2356</v>
      </c>
    </row>
    <row r="62" spans="1:8" hidden="1" outlineLevel="2" x14ac:dyDescent="0.2">
      <c r="C62" s="64"/>
      <c r="D62" s="65"/>
      <c r="F62" s="4" t="s">
        <v>2383</v>
      </c>
    </row>
    <row r="63" spans="1:8" hidden="1" outlineLevel="2" x14ac:dyDescent="0.2">
      <c r="C63" s="64"/>
      <c r="D63" s="65"/>
      <c r="F63" s="4" t="s">
        <v>2344</v>
      </c>
    </row>
    <row r="64" spans="1:8" hidden="1" outlineLevel="2" x14ac:dyDescent="0.2">
      <c r="C64" s="64"/>
      <c r="D64" s="66" t="s">
        <v>2357</v>
      </c>
    </row>
    <row r="65" spans="3:6" hidden="1" outlineLevel="2" x14ac:dyDescent="0.2">
      <c r="C65" s="64"/>
      <c r="D65" s="66"/>
      <c r="E65" s="4" t="s">
        <v>2579</v>
      </c>
    </row>
    <row r="66" spans="3:6" hidden="1" outlineLevel="2" x14ac:dyDescent="0.2">
      <c r="C66" s="64"/>
      <c r="D66" s="66"/>
      <c r="E66" t="s">
        <v>2580</v>
      </c>
      <c r="F66" s="4"/>
    </row>
    <row r="67" spans="3:6" hidden="1" outlineLevel="2" x14ac:dyDescent="0.2">
      <c r="C67" s="64"/>
      <c r="D67" s="66"/>
      <c r="F67" s="4"/>
    </row>
    <row r="68" spans="3:6" hidden="1" outlineLevel="2" x14ac:dyDescent="0.2">
      <c r="D68" s="67" t="s">
        <v>2358</v>
      </c>
      <c r="F68" s="4"/>
    </row>
    <row r="69" spans="3:6" hidden="1" outlineLevel="2" x14ac:dyDescent="0.2">
      <c r="C69" s="64"/>
      <c r="D69" s="66" t="s">
        <v>2359</v>
      </c>
    </row>
    <row r="70" spans="3:6" hidden="1" outlineLevel="2" x14ac:dyDescent="0.2">
      <c r="C70" s="64"/>
      <c r="D70" s="66"/>
      <c r="E70" s="4" t="s">
        <v>2384</v>
      </c>
    </row>
    <row r="71" spans="3:6" hidden="1" outlineLevel="2" x14ac:dyDescent="0.2">
      <c r="C71" s="64"/>
      <c r="D71" s="66"/>
      <c r="E71" s="4" t="s">
        <v>2581</v>
      </c>
    </row>
    <row r="72" spans="3:6" hidden="1" outlineLevel="2" x14ac:dyDescent="0.2">
      <c r="C72" s="64"/>
      <c r="D72" s="66"/>
      <c r="E72" t="s">
        <v>2582</v>
      </c>
      <c r="F72" s="4"/>
    </row>
    <row r="73" spans="3:6" hidden="1" outlineLevel="2" x14ac:dyDescent="0.2">
      <c r="C73" s="64"/>
      <c r="D73" s="66"/>
      <c r="F73" s="4"/>
    </row>
    <row r="74" spans="3:6" hidden="1" outlineLevel="2" x14ac:dyDescent="0.2">
      <c r="D74" s="67" t="s">
        <v>2589</v>
      </c>
      <c r="E74" s="66" t="s">
        <v>2590</v>
      </c>
      <c r="F74" s="4"/>
    </row>
    <row r="75" spans="3:6" hidden="1" outlineLevel="2" x14ac:dyDescent="0.2">
      <c r="D75" s="64"/>
      <c r="E75" s="66" t="s">
        <v>2608</v>
      </c>
      <c r="F75" s="4"/>
    </row>
    <row r="76" spans="3:6" hidden="1" outlineLevel="2" x14ac:dyDescent="0.2">
      <c r="C76" s="64"/>
      <c r="D76" s="66"/>
      <c r="E76" s="4" t="s">
        <v>2609</v>
      </c>
      <c r="F76" s="4"/>
    </row>
    <row r="77" spans="3:6" hidden="1" outlineLevel="2" x14ac:dyDescent="0.2">
      <c r="C77" s="64"/>
      <c r="D77" s="66"/>
      <c r="E77" s="4" t="s">
        <v>2610</v>
      </c>
      <c r="F77" s="4"/>
    </row>
    <row r="78" spans="3:6" hidden="1" outlineLevel="2" x14ac:dyDescent="0.2">
      <c r="C78" s="64"/>
      <c r="D78" s="66"/>
      <c r="F78" s="4"/>
    </row>
    <row r="79" spans="3:6" hidden="1" outlineLevel="2" x14ac:dyDescent="0.2">
      <c r="C79" s="64"/>
      <c r="D79" s="65" t="s">
        <v>2583</v>
      </c>
      <c r="E79" s="4"/>
    </row>
    <row r="80" spans="3:6" hidden="1" outlineLevel="2" x14ac:dyDescent="0.2">
      <c r="C80" s="64"/>
      <c r="D80" s="65"/>
      <c r="E80" s="4" t="s">
        <v>2584</v>
      </c>
    </row>
    <row r="81" spans="2:15" hidden="1" outlineLevel="2" x14ac:dyDescent="0.2">
      <c r="C81" s="64"/>
      <c r="D81" s="65"/>
      <c r="E81" s="4" t="s">
        <v>2585</v>
      </c>
    </row>
    <row r="82" spans="2:15" ht="27.6" hidden="1" customHeight="1" outlineLevel="2" x14ac:dyDescent="0.2">
      <c r="C82" s="64"/>
      <c r="D82" s="65"/>
      <c r="E82" s="579" t="s">
        <v>2586</v>
      </c>
      <c r="F82" s="579"/>
      <c r="G82" s="579"/>
      <c r="H82" s="579"/>
      <c r="I82" s="579"/>
      <c r="J82" s="579"/>
      <c r="K82" s="579"/>
      <c r="L82" s="579"/>
      <c r="M82" s="579"/>
      <c r="N82" s="579"/>
      <c r="O82" s="579"/>
    </row>
    <row r="83" spans="2:15" hidden="1" outlineLevel="2" x14ac:dyDescent="0.2">
      <c r="C83" s="64"/>
      <c r="D83" s="65"/>
      <c r="E83" s="4"/>
    </row>
    <row r="84" spans="2:15" hidden="1" outlineLevel="2" x14ac:dyDescent="0.2">
      <c r="C84" s="64"/>
      <c r="D84" s="65" t="s">
        <v>2486</v>
      </c>
    </row>
    <row r="85" spans="2:15" hidden="1" outlineLevel="2" x14ac:dyDescent="0.2">
      <c r="C85" s="64"/>
      <c r="D85" s="65"/>
      <c r="E85" s="4" t="s">
        <v>2385</v>
      </c>
    </row>
    <row r="86" spans="2:15" hidden="1" outlineLevel="2" x14ac:dyDescent="0.2">
      <c r="C86" s="64"/>
      <c r="D86" s="65"/>
      <c r="E86" s="4"/>
    </row>
    <row r="87" spans="2:15" hidden="1" outlineLevel="2" x14ac:dyDescent="0.2">
      <c r="C87" s="64"/>
      <c r="D87" s="65" t="s">
        <v>2424</v>
      </c>
      <c r="E87" s="4"/>
    </row>
    <row r="88" spans="2:15" hidden="1" outlineLevel="2" x14ac:dyDescent="0.2">
      <c r="C88" s="64"/>
      <c r="D88" s="65"/>
      <c r="E88" s="4" t="s">
        <v>2548</v>
      </c>
    </row>
    <row r="89" spans="2:15" hidden="1" outlineLevel="2" x14ac:dyDescent="0.2">
      <c r="C89" s="64"/>
      <c r="D89" s="65"/>
      <c r="E89" s="4"/>
    </row>
    <row r="90" spans="2:15" hidden="1" outlineLevel="2" x14ac:dyDescent="0.2">
      <c r="C90" s="4" t="s">
        <v>2588</v>
      </c>
    </row>
    <row r="91" spans="2:15" hidden="1" outlineLevel="2" x14ac:dyDescent="0.2">
      <c r="C91" s="4" t="s">
        <v>2587</v>
      </c>
    </row>
    <row r="92" spans="2:15" hidden="1" outlineLevel="2" x14ac:dyDescent="0.2">
      <c r="C92" s="4"/>
    </row>
    <row r="93" spans="2:15" hidden="1" outlineLevel="2" x14ac:dyDescent="0.2">
      <c r="C93" s="4"/>
    </row>
    <row r="94" spans="2:15" hidden="1" outlineLevel="2" x14ac:dyDescent="0.2">
      <c r="B94" s="59" t="s">
        <v>2451</v>
      </c>
      <c r="C94" s="4" t="s">
        <v>2645</v>
      </c>
    </row>
    <row r="95" spans="2:15" hidden="1" outlineLevel="2" x14ac:dyDescent="0.2">
      <c r="C95" s="4"/>
      <c r="D95" s="4" t="s">
        <v>2488</v>
      </c>
    </row>
    <row r="96" spans="2:15" hidden="1" outlineLevel="2" x14ac:dyDescent="0.2">
      <c r="C96" s="4"/>
      <c r="D96" s="4"/>
      <c r="E96" s="4" t="s">
        <v>2452</v>
      </c>
    </row>
    <row r="97" spans="2:6" hidden="1" outlineLevel="2" x14ac:dyDescent="0.2">
      <c r="C97" s="4"/>
      <c r="D97" s="4"/>
      <c r="E97" s="4" t="s">
        <v>2453</v>
      </c>
    </row>
    <row r="98" spans="2:6" hidden="1" outlineLevel="2" x14ac:dyDescent="0.2">
      <c r="C98" s="4"/>
      <c r="D98" s="4" t="s">
        <v>2311</v>
      </c>
    </row>
    <row r="99" spans="2:6" hidden="1" outlineLevel="2" x14ac:dyDescent="0.2">
      <c r="C99" s="4"/>
      <c r="D99" s="4"/>
      <c r="E99" s="4" t="s">
        <v>2490</v>
      </c>
    </row>
    <row r="100" spans="2:6" hidden="1" outlineLevel="2" x14ac:dyDescent="0.2">
      <c r="C100" s="4"/>
      <c r="D100" s="4"/>
      <c r="E100" s="4" t="s">
        <v>2453</v>
      </c>
    </row>
    <row r="101" spans="2:6" hidden="1" outlineLevel="2" x14ac:dyDescent="0.2">
      <c r="C101" s="4"/>
      <c r="D101" s="4" t="s">
        <v>2409</v>
      </c>
      <c r="E101" s="4"/>
    </row>
    <row r="102" spans="2:6" hidden="1" outlineLevel="2" x14ac:dyDescent="0.2">
      <c r="C102" s="4"/>
      <c r="D102" s="4"/>
      <c r="E102" s="4" t="s">
        <v>2491</v>
      </c>
    </row>
    <row r="103" spans="2:6" hidden="1" outlineLevel="2" x14ac:dyDescent="0.2">
      <c r="C103" s="4"/>
      <c r="D103" s="4"/>
      <c r="E103" s="4" t="s">
        <v>2492</v>
      </c>
    </row>
    <row r="104" spans="2:6" hidden="1" outlineLevel="2" x14ac:dyDescent="0.2">
      <c r="C104" s="4"/>
      <c r="D104" s="4"/>
      <c r="E104" s="4" t="s">
        <v>2493</v>
      </c>
      <c r="F104" s="4"/>
    </row>
    <row r="105" spans="2:6" hidden="1" outlineLevel="2" x14ac:dyDescent="0.2">
      <c r="C105" s="4"/>
      <c r="D105" s="4"/>
      <c r="E105" s="4"/>
      <c r="F105" s="4"/>
    </row>
    <row r="106" spans="2:6" hidden="1" outlineLevel="2" x14ac:dyDescent="0.2">
      <c r="C106" s="4"/>
      <c r="D106" s="4"/>
      <c r="E106" s="4" t="s">
        <v>2591</v>
      </c>
      <c r="F106" s="4"/>
    </row>
    <row r="107" spans="2:6" hidden="1" outlineLevel="2" x14ac:dyDescent="0.2">
      <c r="C107" s="4"/>
      <c r="D107" s="4"/>
      <c r="E107" s="4" t="s">
        <v>2646</v>
      </c>
      <c r="F107" s="4"/>
    </row>
    <row r="108" spans="2:6" hidden="1" outlineLevel="2" x14ac:dyDescent="0.2">
      <c r="C108" s="4"/>
      <c r="D108" s="4"/>
      <c r="E108" s="4" t="s">
        <v>2592</v>
      </c>
      <c r="F108" s="4"/>
    </row>
    <row r="109" spans="2:6" hidden="1" outlineLevel="2" x14ac:dyDescent="0.2">
      <c r="C109" s="4"/>
      <c r="D109" s="4"/>
      <c r="E109" s="4"/>
      <c r="F109" s="4"/>
    </row>
    <row r="110" spans="2:6" hidden="1" outlineLevel="2" x14ac:dyDescent="0.2">
      <c r="B110" s="59" t="s">
        <v>2593</v>
      </c>
      <c r="C110" s="4" t="s">
        <v>2647</v>
      </c>
      <c r="D110" s="4"/>
      <c r="E110" s="4"/>
      <c r="F110" s="4"/>
    </row>
    <row r="111" spans="2:6" hidden="1" outlineLevel="2" x14ac:dyDescent="0.2">
      <c r="C111" s="4" t="s">
        <v>2594</v>
      </c>
      <c r="D111" s="4"/>
      <c r="E111" s="4"/>
      <c r="F111" s="4"/>
    </row>
    <row r="112" spans="2:6" hidden="1" outlineLevel="2" x14ac:dyDescent="0.2">
      <c r="C112" s="4" t="s">
        <v>2595</v>
      </c>
      <c r="D112" s="4"/>
      <c r="E112" s="4"/>
      <c r="F112" s="4"/>
    </row>
    <row r="113" spans="1:6" hidden="1" outlineLevel="2" x14ac:dyDescent="0.2">
      <c r="C113" s="4" t="s">
        <v>2596</v>
      </c>
      <c r="D113" s="4"/>
      <c r="E113" s="4"/>
      <c r="F113" s="4"/>
    </row>
    <row r="114" spans="1:6" hidden="1" outlineLevel="2" x14ac:dyDescent="0.2">
      <c r="C114" s="4" t="s">
        <v>2597</v>
      </c>
      <c r="D114" s="4"/>
      <c r="E114" s="4"/>
      <c r="F114" s="4"/>
    </row>
    <row r="115" spans="1:6" hidden="1" outlineLevel="2" x14ac:dyDescent="0.2">
      <c r="C115" s="4" t="s">
        <v>2598</v>
      </c>
      <c r="D115" s="4"/>
      <c r="E115" s="4"/>
      <c r="F115" s="4"/>
    </row>
    <row r="116" spans="1:6" hidden="1" outlineLevel="2" x14ac:dyDescent="0.2">
      <c r="C116" s="4"/>
      <c r="D116" s="4"/>
      <c r="E116" s="4"/>
      <c r="F116" s="4"/>
    </row>
    <row r="117" spans="1:6" hidden="1" outlineLevel="2" x14ac:dyDescent="0.2">
      <c r="B117" s="4" t="s">
        <v>2602</v>
      </c>
      <c r="C117" s="4"/>
      <c r="D117" s="4"/>
      <c r="E117" s="4"/>
      <c r="F117" s="4"/>
    </row>
    <row r="118" spans="1:6" hidden="1" outlineLevel="2" x14ac:dyDescent="0.2">
      <c r="B118" s="4" t="s">
        <v>2603</v>
      </c>
      <c r="C118" s="4"/>
      <c r="D118" s="4"/>
      <c r="E118" s="4"/>
      <c r="F118" s="4"/>
    </row>
    <row r="119" spans="1:6" collapsed="1" x14ac:dyDescent="0.2"/>
    <row r="120" spans="1:6" x14ac:dyDescent="0.2">
      <c r="A120" s="59" t="s">
        <v>2346</v>
      </c>
      <c r="B120" s="59" t="s">
        <v>2642</v>
      </c>
    </row>
    <row r="121" spans="1:6" hidden="1" outlineLevel="1" x14ac:dyDescent="0.2"/>
    <row r="122" spans="1:6" hidden="1" outlineLevel="1" x14ac:dyDescent="0.2">
      <c r="B122" s="59" t="s">
        <v>2352</v>
      </c>
      <c r="C122" s="4" t="s">
        <v>2454</v>
      </c>
    </row>
    <row r="123" spans="1:6" hidden="1" outlineLevel="1" x14ac:dyDescent="0.2"/>
    <row r="124" spans="1:6" hidden="1" outlineLevel="1" x14ac:dyDescent="0.2">
      <c r="B124" s="59" t="s">
        <v>2354</v>
      </c>
      <c r="C124" s="4" t="s">
        <v>2494</v>
      </c>
    </row>
    <row r="125" spans="1:6" hidden="1" outlineLevel="1" x14ac:dyDescent="0.2">
      <c r="D125" s="4" t="s">
        <v>2387</v>
      </c>
    </row>
    <row r="126" spans="1:6" hidden="1" outlineLevel="1" x14ac:dyDescent="0.2">
      <c r="E126" s="4" t="s">
        <v>2457</v>
      </c>
    </row>
    <row r="127" spans="1:6" hidden="1" outlineLevel="1" x14ac:dyDescent="0.2">
      <c r="C127" s="4" t="s">
        <v>2347</v>
      </c>
    </row>
    <row r="128" spans="1:6" hidden="1" outlineLevel="1" x14ac:dyDescent="0.2">
      <c r="D128" s="4" t="s">
        <v>2388</v>
      </c>
    </row>
    <row r="129" spans="1:4" hidden="1" outlineLevel="1" x14ac:dyDescent="0.2">
      <c r="D129" s="4" t="s">
        <v>2455</v>
      </c>
    </row>
    <row r="130" spans="1:4" hidden="1" outlineLevel="1" x14ac:dyDescent="0.2">
      <c r="C130" s="4" t="s">
        <v>2349</v>
      </c>
    </row>
    <row r="131" spans="1:4" hidden="1" outlineLevel="1" x14ac:dyDescent="0.2">
      <c r="D131" s="4" t="s">
        <v>2389</v>
      </c>
    </row>
    <row r="132" spans="1:4" hidden="1" outlineLevel="1" x14ac:dyDescent="0.2">
      <c r="D132" s="168" t="s">
        <v>2599</v>
      </c>
    </row>
    <row r="133" spans="1:4" hidden="1" outlineLevel="1" x14ac:dyDescent="0.2">
      <c r="C133" s="4" t="s">
        <v>2350</v>
      </c>
    </row>
    <row r="134" spans="1:4" hidden="1" outlineLevel="1" x14ac:dyDescent="0.2">
      <c r="D134" s="4" t="s">
        <v>2600</v>
      </c>
    </row>
    <row r="135" spans="1:4" hidden="1" outlineLevel="1" x14ac:dyDescent="0.2">
      <c r="D135" s="168" t="s">
        <v>2351</v>
      </c>
    </row>
    <row r="136" spans="1:4" hidden="1" outlineLevel="1" x14ac:dyDescent="0.2">
      <c r="D136" s="100" t="s">
        <v>2601</v>
      </c>
    </row>
    <row r="137" spans="1:4" collapsed="1" x14ac:dyDescent="0.2"/>
    <row r="138" spans="1:4" x14ac:dyDescent="0.2">
      <c r="A138" s="59" t="s">
        <v>2495</v>
      </c>
      <c r="B138" s="59" t="s">
        <v>2496</v>
      </c>
    </row>
    <row r="139" spans="1:4" hidden="1" outlineLevel="1" x14ac:dyDescent="0.2">
      <c r="A139" s="59"/>
      <c r="B139" s="4" t="s">
        <v>2503</v>
      </c>
    </row>
    <row r="140" spans="1:4" hidden="1" outlineLevel="1" x14ac:dyDescent="0.2">
      <c r="A140" s="59"/>
      <c r="B140" s="4" t="s">
        <v>2497</v>
      </c>
    </row>
    <row r="141" spans="1:4" hidden="1" outlineLevel="1" x14ac:dyDescent="0.2">
      <c r="A141" s="59"/>
      <c r="B141" s="4" t="s">
        <v>2507</v>
      </c>
    </row>
    <row r="142" spans="1:4" hidden="1" outlineLevel="1" x14ac:dyDescent="0.2">
      <c r="A142" s="59"/>
      <c r="B142" s="4" t="s">
        <v>2651</v>
      </c>
    </row>
    <row r="143" spans="1:4" hidden="1" outlineLevel="1" x14ac:dyDescent="0.2">
      <c r="A143" s="59"/>
      <c r="B143" s="4"/>
    </row>
    <row r="144" spans="1:4" hidden="1" outlineLevel="1" x14ac:dyDescent="0.2">
      <c r="B144" s="4" t="s">
        <v>2504</v>
      </c>
    </row>
    <row r="145" spans="2:13" hidden="1" outlineLevel="1" x14ac:dyDescent="0.2">
      <c r="B145" s="59"/>
      <c r="C145" s="4" t="s">
        <v>2505</v>
      </c>
    </row>
    <row r="146" spans="2:13" hidden="1" outlineLevel="1" x14ac:dyDescent="0.2">
      <c r="B146" s="59"/>
      <c r="C146" s="4" t="s">
        <v>2506</v>
      </c>
    </row>
    <row r="147" spans="2:13" hidden="1" outlineLevel="1" x14ac:dyDescent="0.2">
      <c r="B147" s="59"/>
      <c r="C147" s="4"/>
    </row>
    <row r="148" spans="2:13" hidden="1" outlineLevel="1" x14ac:dyDescent="0.2">
      <c r="B148" s="59" t="s">
        <v>2500</v>
      </c>
      <c r="C148" s="97"/>
    </row>
    <row r="149" spans="2:13" hidden="1" outlineLevel="1" x14ac:dyDescent="0.2">
      <c r="C149" s="4" t="s">
        <v>2501</v>
      </c>
    </row>
    <row r="150" spans="2:13" hidden="1" outlineLevel="1" x14ac:dyDescent="0.2">
      <c r="D150" s="100" t="s">
        <v>2502</v>
      </c>
    </row>
    <row r="151" spans="2:13" hidden="1" outlineLevel="1" x14ac:dyDescent="0.2">
      <c r="D151" s="100"/>
      <c r="E151" t="s">
        <v>2422</v>
      </c>
    </row>
    <row r="152" spans="2:13" hidden="1" outlineLevel="1" x14ac:dyDescent="0.2">
      <c r="D152" s="100"/>
    </row>
    <row r="153" spans="2:13" hidden="1" outlineLevel="1" x14ac:dyDescent="0.2">
      <c r="B153" s="59" t="s">
        <v>2498</v>
      </c>
      <c r="C153" s="4"/>
    </row>
    <row r="154" spans="2:13" hidden="1" outlineLevel="1" x14ac:dyDescent="0.2">
      <c r="B154" s="100" t="s">
        <v>2499</v>
      </c>
    </row>
    <row r="155" spans="2:13" hidden="1" outlineLevel="1" x14ac:dyDescent="0.2">
      <c r="B155" s="4" t="s">
        <v>2508</v>
      </c>
    </row>
    <row r="156" spans="2:13" hidden="1" outlineLevel="1" x14ac:dyDescent="0.2"/>
    <row r="157" spans="2:13" hidden="1" outlineLevel="1" x14ac:dyDescent="0.2">
      <c r="B157" s="4" t="s">
        <v>2509</v>
      </c>
      <c r="D157" s="100"/>
    </row>
    <row r="158" spans="2:13" hidden="1" outlineLevel="1" x14ac:dyDescent="0.2">
      <c r="C158" s="69" t="s">
        <v>2423</v>
      </c>
    </row>
    <row r="159" spans="2:13" hidden="1" outlineLevel="1" x14ac:dyDescent="0.2">
      <c r="C159" s="4"/>
      <c r="D159" s="100" t="s">
        <v>2510</v>
      </c>
    </row>
    <row r="160" spans="2:13" hidden="1" outlineLevel="1" x14ac:dyDescent="0.2">
      <c r="D160" s="100" t="s">
        <v>2623</v>
      </c>
      <c r="L160" s="62"/>
      <c r="M160" s="62"/>
    </row>
    <row r="161" spans="1:13" hidden="1" outlineLevel="1" x14ac:dyDescent="0.2">
      <c r="E161" s="100" t="s">
        <v>2624</v>
      </c>
      <c r="L161" s="62"/>
      <c r="M161" s="62"/>
    </row>
    <row r="162" spans="1:13" hidden="1" outlineLevel="1" x14ac:dyDescent="0.2">
      <c r="D162" s="100"/>
      <c r="L162" s="62"/>
      <c r="M162" s="62"/>
    </row>
    <row r="163" spans="1:13" hidden="1" outlineLevel="1" x14ac:dyDescent="0.2">
      <c r="B163" s="100" t="s">
        <v>2414</v>
      </c>
    </row>
    <row r="164" spans="1:13" hidden="1" outlineLevel="1" x14ac:dyDescent="0.2">
      <c r="C164" s="4" t="s">
        <v>2413</v>
      </c>
    </row>
    <row r="165" spans="1:13" hidden="1" outlineLevel="1" x14ac:dyDescent="0.2">
      <c r="B165" s="168" t="s">
        <v>2633</v>
      </c>
    </row>
    <row r="166" spans="1:13" hidden="1" outlineLevel="1" x14ac:dyDescent="0.2">
      <c r="C166" s="4" t="s">
        <v>2625</v>
      </c>
    </row>
    <row r="167" spans="1:13" hidden="1" outlineLevel="1" x14ac:dyDescent="0.2">
      <c r="B167" s="62"/>
      <c r="C167" s="62" t="s">
        <v>2353</v>
      </c>
    </row>
    <row r="168" spans="1:13" hidden="1" outlineLevel="1" x14ac:dyDescent="0.2">
      <c r="B168" s="62" t="s">
        <v>2354</v>
      </c>
      <c r="C168" s="62"/>
    </row>
    <row r="169" spans="1:13" hidden="1" outlineLevel="1" x14ac:dyDescent="0.2">
      <c r="B169" s="62"/>
      <c r="C169" s="62" t="s">
        <v>2511</v>
      </c>
    </row>
    <row r="170" spans="1:13" hidden="1" outlineLevel="1" x14ac:dyDescent="0.2">
      <c r="B170" s="62"/>
      <c r="D170" s="62" t="s">
        <v>2348</v>
      </c>
    </row>
    <row r="171" spans="1:13" hidden="1" outlineLevel="1" x14ac:dyDescent="0.2">
      <c r="B171" s="62"/>
      <c r="E171" s="62" t="s">
        <v>2456</v>
      </c>
    </row>
    <row r="172" spans="1:13" collapsed="1" x14ac:dyDescent="0.2">
      <c r="B172" s="62"/>
      <c r="E172" s="62"/>
    </row>
    <row r="173" spans="1:13" x14ac:dyDescent="0.2">
      <c r="A173" s="59" t="s">
        <v>2634</v>
      </c>
      <c r="B173" s="59" t="s">
        <v>2643</v>
      </c>
      <c r="E173" s="62"/>
    </row>
    <row r="174" spans="1:13" hidden="1" outlineLevel="1" x14ac:dyDescent="0.2">
      <c r="B174" s="4" t="s">
        <v>2635</v>
      </c>
      <c r="E174" s="62"/>
    </row>
    <row r="175" spans="1:13" hidden="1" outlineLevel="1" x14ac:dyDescent="0.2">
      <c r="C175" s="4" t="s">
        <v>2636</v>
      </c>
      <c r="E175" s="62"/>
    </row>
    <row r="176" spans="1:13" hidden="1" outlineLevel="1" x14ac:dyDescent="0.2">
      <c r="B176" s="62"/>
      <c r="C176" s="4" t="s">
        <v>2655</v>
      </c>
      <c r="E176" s="62"/>
    </row>
    <row r="177" spans="1:5" hidden="1" outlineLevel="1" x14ac:dyDescent="0.2">
      <c r="C177" s="4" t="s">
        <v>2652</v>
      </c>
      <c r="E177" s="62"/>
    </row>
    <row r="178" spans="1:5" hidden="1" outlineLevel="1" x14ac:dyDescent="0.2">
      <c r="C178" s="4" t="s">
        <v>2653</v>
      </c>
      <c r="E178" s="62"/>
    </row>
    <row r="179" spans="1:5" hidden="1" outlineLevel="1" x14ac:dyDescent="0.2">
      <c r="B179" s="62"/>
      <c r="D179" s="4" t="s">
        <v>2648</v>
      </c>
      <c r="E179" s="62"/>
    </row>
    <row r="180" spans="1:5" collapsed="1" x14ac:dyDescent="0.2">
      <c r="B180" s="62"/>
      <c r="E180" s="62"/>
    </row>
    <row r="181" spans="1:5" x14ac:dyDescent="0.2">
      <c r="A181" s="59" t="s">
        <v>2341</v>
      </c>
      <c r="B181" s="59" t="s">
        <v>2345</v>
      </c>
    </row>
    <row r="182" spans="1:5" hidden="1" outlineLevel="1" x14ac:dyDescent="0.2">
      <c r="B182" s="4" t="s">
        <v>2342</v>
      </c>
    </row>
    <row r="183" spans="1:5" hidden="1" outlineLevel="1" x14ac:dyDescent="0.2">
      <c r="B183" s="4" t="s">
        <v>2458</v>
      </c>
    </row>
    <row r="184" spans="1:5" collapsed="1" x14ac:dyDescent="0.2"/>
    <row r="185" spans="1:5" x14ac:dyDescent="0.2">
      <c r="A185" s="59" t="s">
        <v>2381</v>
      </c>
      <c r="B185" s="59" t="s">
        <v>2393</v>
      </c>
    </row>
    <row r="186" spans="1:5" hidden="1" outlineLevel="1" x14ac:dyDescent="0.2">
      <c r="B186" s="4" t="s">
        <v>2392</v>
      </c>
    </row>
    <row r="187" spans="1:5" hidden="1" outlineLevel="1" x14ac:dyDescent="0.2">
      <c r="B187" t="s">
        <v>2390</v>
      </c>
    </row>
    <row r="188" spans="1:5" collapsed="1" x14ac:dyDescent="0.2"/>
  </sheetData>
  <sheetProtection formatRows="0" insertRows="0"/>
  <mergeCells count="1">
    <mergeCell ref="E82:O82"/>
  </mergeCells>
  <pageMargins left="0.7" right="0.7" top="0.75" bottom="0.75" header="0.3" footer="0.3"/>
  <pageSetup scale="6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N689"/>
  <sheetViews>
    <sheetView tabSelected="1" topLeftCell="N1" zoomScale="91" zoomScaleNormal="91" workbookViewId="0">
      <pane ySplit="2" topLeftCell="A3" activePane="bottomLeft" state="frozen"/>
      <selection activeCell="O27" sqref="O27:Q27"/>
      <selection pane="bottomLeft" activeCell="AF6" sqref="AF6"/>
    </sheetView>
  </sheetViews>
  <sheetFormatPr defaultColWidth="9.140625" defaultRowHeight="12.75" x14ac:dyDescent="0.2"/>
  <cols>
    <col min="1" max="1" width="29.42578125" style="1" bestFit="1" customWidth="1"/>
    <col min="2" max="2" width="7" style="1" customWidth="1"/>
    <col min="3" max="4" width="9.140625" style="1" customWidth="1"/>
    <col min="5" max="5" width="9.140625" style="2"/>
    <col min="6" max="6" width="11" style="3" customWidth="1"/>
    <col min="7" max="7" width="10.140625" style="3" customWidth="1"/>
    <col min="8" max="8" width="11.7109375" style="3" customWidth="1"/>
    <col min="9" max="9" width="9.140625" style="3"/>
    <col min="10" max="10" width="12.140625" style="3" customWidth="1"/>
    <col min="11" max="11" width="9.140625" style="3"/>
    <col min="12" max="12" width="13.7109375" style="2" customWidth="1"/>
    <col min="13" max="13" width="3.7109375" style="1" customWidth="1"/>
    <col min="14" max="14" width="24" bestFit="1" customWidth="1"/>
    <col min="15" max="15" width="10.7109375" bestFit="1" customWidth="1"/>
    <col min="16" max="16" width="3.7109375" customWidth="1"/>
    <col min="17" max="17" width="24.5703125" bestFit="1" customWidth="1"/>
    <col min="19" max="19" width="3.7109375" customWidth="1"/>
    <col min="20" max="20" width="14" bestFit="1" customWidth="1"/>
    <col min="22" max="22" width="3.7109375" style="1" customWidth="1"/>
    <col min="23" max="23" width="28.28515625" style="1" bestFit="1" customWidth="1"/>
    <col min="24" max="24" width="10.85546875" style="1" bestFit="1" customWidth="1"/>
    <col min="25" max="25" width="3.7109375" style="1" customWidth="1"/>
    <col min="26" max="26" width="44.7109375" style="1" bestFit="1" customWidth="1"/>
    <col min="27" max="27" width="13.85546875" style="1" bestFit="1" customWidth="1"/>
    <col min="28" max="28" width="11.5703125" style="1" bestFit="1" customWidth="1"/>
    <col min="29" max="29" width="11" style="1" bestFit="1" customWidth="1"/>
    <col min="30" max="30" width="20.42578125" style="1" bestFit="1" customWidth="1"/>
    <col min="31" max="31" width="3.7109375" style="1" customWidth="1"/>
    <col min="32" max="32" width="40.42578125" style="1" bestFit="1" customWidth="1"/>
    <col min="33" max="33" width="16.28515625" style="1" customWidth="1"/>
    <col min="34" max="34" width="3.7109375" style="1" customWidth="1"/>
    <col min="35" max="35" width="10.85546875" style="1" bestFit="1" customWidth="1"/>
    <col min="36" max="36" width="11.5703125" style="1" bestFit="1" customWidth="1"/>
    <col min="37" max="37" width="11.140625" style="1" bestFit="1" customWidth="1"/>
    <col min="38" max="40" width="10.5703125" style="1" bestFit="1" customWidth="1"/>
    <col min="41" max="16384" width="9.140625" style="1"/>
  </cols>
  <sheetData>
    <row r="1" spans="1:40" ht="93.75" customHeight="1" x14ac:dyDescent="0.2"/>
    <row r="2" spans="1:40" ht="47.25" x14ac:dyDescent="0.25">
      <c r="A2" s="6" t="s">
        <v>2262</v>
      </c>
      <c r="B2" s="6" t="s">
        <v>0</v>
      </c>
      <c r="C2" s="6" t="s">
        <v>1</v>
      </c>
      <c r="D2" s="6" t="s">
        <v>2</v>
      </c>
      <c r="E2" s="6" t="s">
        <v>3</v>
      </c>
      <c r="F2" s="7" t="s">
        <v>4</v>
      </c>
      <c r="G2" s="7" t="s">
        <v>5</v>
      </c>
      <c r="H2" s="7" t="s">
        <v>6</v>
      </c>
      <c r="I2" s="7" t="s">
        <v>7</v>
      </c>
      <c r="J2" s="7" t="s">
        <v>8</v>
      </c>
      <c r="K2" s="7" t="s">
        <v>9</v>
      </c>
      <c r="L2" s="6" t="s">
        <v>10</v>
      </c>
      <c r="N2" s="5" t="s">
        <v>2297</v>
      </c>
      <c r="O2" s="1" t="s">
        <v>2270</v>
      </c>
      <c r="Q2" s="36" t="s">
        <v>2301</v>
      </c>
      <c r="T2" s="36" t="s">
        <v>2302</v>
      </c>
      <c r="W2" s="40" t="s">
        <v>2307</v>
      </c>
      <c r="Z2" s="11" t="s">
        <v>24</v>
      </c>
      <c r="AA2" s="12" t="s">
        <v>25</v>
      </c>
      <c r="AB2" s="12" t="s">
        <v>26</v>
      </c>
      <c r="AC2" s="12" t="s">
        <v>27</v>
      </c>
      <c r="AD2" s="12" t="s">
        <v>28</v>
      </c>
      <c r="AE2" s="18"/>
      <c r="AF2" s="185" t="s">
        <v>2532</v>
      </c>
      <c r="AG2" s="18"/>
      <c r="AI2" s="5" t="s">
        <v>2273</v>
      </c>
      <c r="AJ2" s="70" t="s">
        <v>2279</v>
      </c>
      <c r="AK2" s="1" t="str">
        <f>LEFT(AJ2,3)&amp;MID(AJ2,4,4)+1&amp;"-"&amp;RIGHT(AJ2,2)+1</f>
        <v>FY 2024-25</v>
      </c>
      <c r="AL2" s="1" t="str">
        <f>LEFT(AK2,3)&amp;MID(AK2,4,4)+1&amp;"-"&amp;RIGHT(AK2,2)+1</f>
        <v>FY 2025-26</v>
      </c>
      <c r="AM2" s="1" t="str">
        <f>LEFT(AL2,3)&amp;MID(AL2,4,4)+1&amp;"-"&amp;RIGHT(AL2,2)+1</f>
        <v>FY 2026-27</v>
      </c>
      <c r="AN2" s="1" t="str">
        <f>LEFT(AM2,3)&amp;MID(AM2,4,4)+1&amp;"-"&amp;RIGHT(AM2,2)+1</f>
        <v>FY 2027-28</v>
      </c>
    </row>
    <row r="3" spans="1:40" ht="15.75" x14ac:dyDescent="0.25">
      <c r="A3" s="8" t="s">
        <v>11</v>
      </c>
      <c r="B3" s="9" t="s">
        <v>12</v>
      </c>
      <c r="C3" s="9" t="s">
        <v>13</v>
      </c>
      <c r="D3" s="9" t="s">
        <v>14</v>
      </c>
      <c r="E3" s="9" t="s">
        <v>15</v>
      </c>
      <c r="F3" s="10">
        <v>4669</v>
      </c>
      <c r="G3" s="10">
        <v>5370</v>
      </c>
      <c r="H3" s="10">
        <v>6070</v>
      </c>
      <c r="I3" s="10">
        <v>6770</v>
      </c>
      <c r="J3" s="10">
        <v>7471</v>
      </c>
      <c r="K3" s="10">
        <v>22737</v>
      </c>
      <c r="L3" s="9">
        <v>0</v>
      </c>
      <c r="N3" s="1" t="s">
        <v>238</v>
      </c>
      <c r="O3" s="28">
        <v>1.4500000000000001E-2</v>
      </c>
      <c r="Q3" t="s">
        <v>2298</v>
      </c>
      <c r="R3" s="38">
        <v>500</v>
      </c>
      <c r="S3" s="38"/>
      <c r="T3" s="38" t="s">
        <v>2303</v>
      </c>
      <c r="U3" s="38">
        <v>5000</v>
      </c>
      <c r="W3" s="1" t="s">
        <v>2311</v>
      </c>
      <c r="X3" s="42" t="s">
        <v>2466</v>
      </c>
      <c r="Z3" s="13" t="s">
        <v>33</v>
      </c>
      <c r="AA3" s="14">
        <v>128.02000000000001</v>
      </c>
      <c r="AB3" s="15" t="s">
        <v>34</v>
      </c>
      <c r="AC3" s="16" t="s">
        <v>35</v>
      </c>
      <c r="AD3" s="4" t="s">
        <v>2650</v>
      </c>
      <c r="AE3" s="4"/>
      <c r="AF3" s="59" t="s">
        <v>2538</v>
      </c>
      <c r="AG3" s="180">
        <f>SUM(AG4:AG7)</f>
        <v>4750</v>
      </c>
      <c r="AI3" s="5" t="s">
        <v>2280</v>
      </c>
      <c r="AJ3" s="37">
        <f>DATE(MID(AJ2,4,4),7,1)</f>
        <v>45108</v>
      </c>
      <c r="AK3" s="37">
        <f>DATE(MID(AK2,4,4),7,1)</f>
        <v>45474</v>
      </c>
      <c r="AL3" s="37">
        <f>DATE(MID(AL2,4,4),7,1)</f>
        <v>45839</v>
      </c>
      <c r="AM3" s="37">
        <f>DATE(MID(AM2,4,4),7,1)</f>
        <v>46204</v>
      </c>
      <c r="AN3" s="37">
        <f>DATE(MID(AN2,4,4),7,1)</f>
        <v>46569</v>
      </c>
    </row>
    <row r="4" spans="1:40" ht="15.75" x14ac:dyDescent="0.25">
      <c r="A4" s="8" t="s">
        <v>16</v>
      </c>
      <c r="B4" s="9" t="s">
        <v>12</v>
      </c>
      <c r="C4" s="9" t="s">
        <v>17</v>
      </c>
      <c r="D4" s="9" t="s">
        <v>18</v>
      </c>
      <c r="E4" s="9" t="s">
        <v>19</v>
      </c>
      <c r="F4" s="10">
        <v>5148</v>
      </c>
      <c r="G4" s="10">
        <v>5920</v>
      </c>
      <c r="H4" s="10">
        <v>6692</v>
      </c>
      <c r="I4" s="10">
        <v>7464</v>
      </c>
      <c r="J4" s="10">
        <v>8237</v>
      </c>
      <c r="K4" s="10">
        <v>22737</v>
      </c>
      <c r="L4" s="9">
        <v>0</v>
      </c>
      <c r="N4" s="1" t="s">
        <v>2296</v>
      </c>
      <c r="O4" s="1"/>
      <c r="Q4" t="s">
        <v>2299</v>
      </c>
      <c r="R4" s="38">
        <v>450</v>
      </c>
      <c r="S4" s="38"/>
      <c r="T4" s="38" t="s">
        <v>2304</v>
      </c>
      <c r="U4" s="38">
        <v>1670</v>
      </c>
      <c r="X4" s="42">
        <v>6600</v>
      </c>
      <c r="Y4"/>
      <c r="Z4" s="13" t="s">
        <v>2362</v>
      </c>
      <c r="AA4" s="17">
        <v>123</v>
      </c>
      <c r="AB4" s="18" t="s">
        <v>34</v>
      </c>
      <c r="AC4" s="16" t="s">
        <v>35</v>
      </c>
      <c r="AD4"/>
      <c r="AE4"/>
      <c r="AF4" s="176" t="s">
        <v>2520</v>
      </c>
      <c r="AG4" s="38">
        <f>750-R3</f>
        <v>250</v>
      </c>
      <c r="AI4" s="5" t="s">
        <v>2281</v>
      </c>
      <c r="AJ4" s="37">
        <f>EDATE(AJ3,12)-1</f>
        <v>45473</v>
      </c>
      <c r="AK4" s="37">
        <f>EDATE(AK3,12)-1</f>
        <v>45838</v>
      </c>
      <c r="AL4" s="37">
        <f>EDATE(AL3,12)-1</f>
        <v>46203</v>
      </c>
      <c r="AM4" s="37">
        <f>EDATE(AM3,12)-1</f>
        <v>46568</v>
      </c>
      <c r="AN4" s="37">
        <f>EDATE(AN3,12)-1</f>
        <v>46934</v>
      </c>
    </row>
    <row r="5" spans="1:40" ht="15.75" x14ac:dyDescent="0.25">
      <c r="A5" s="8" t="s">
        <v>20</v>
      </c>
      <c r="B5" s="9" t="s">
        <v>12</v>
      </c>
      <c r="C5" s="9" t="s">
        <v>21</v>
      </c>
      <c r="D5" s="9" t="s">
        <v>22</v>
      </c>
      <c r="E5" s="9" t="s">
        <v>23</v>
      </c>
      <c r="F5" s="10">
        <v>6570</v>
      </c>
      <c r="G5" s="10">
        <v>7555</v>
      </c>
      <c r="H5" s="10">
        <v>8541</v>
      </c>
      <c r="I5" s="10">
        <v>9527</v>
      </c>
      <c r="J5" s="10">
        <v>10512</v>
      </c>
      <c r="K5" s="10">
        <v>22737</v>
      </c>
      <c r="L5" s="9">
        <v>0</v>
      </c>
      <c r="N5" s="39" t="s">
        <v>109</v>
      </c>
      <c r="O5" s="28">
        <v>0.11609999999999999</v>
      </c>
      <c r="Q5" t="s">
        <v>2300</v>
      </c>
      <c r="R5" s="38">
        <v>330</v>
      </c>
      <c r="S5" s="38"/>
      <c r="T5" s="110" t="s">
        <v>2442</v>
      </c>
      <c r="U5" s="111">
        <f>SUM(U3:U4)</f>
        <v>6670</v>
      </c>
      <c r="W5" s="1" t="s">
        <v>2305</v>
      </c>
      <c r="Y5"/>
      <c r="Z5" s="560" t="s">
        <v>2363</v>
      </c>
      <c r="AA5" s="563">
        <v>128</v>
      </c>
      <c r="AB5" s="18" t="s">
        <v>34</v>
      </c>
      <c r="AC5" s="16" t="s">
        <v>35</v>
      </c>
      <c r="AD5"/>
      <c r="AE5"/>
      <c r="AF5" s="177" t="s">
        <v>2521</v>
      </c>
      <c r="AG5" s="38">
        <v>1500</v>
      </c>
      <c r="AI5" s="5" t="s">
        <v>2272</v>
      </c>
      <c r="AJ5" s="1" t="s">
        <v>2274</v>
      </c>
      <c r="AK5" s="1" t="s">
        <v>2275</v>
      </c>
      <c r="AL5" s="1" t="s">
        <v>2276</v>
      </c>
      <c r="AM5" s="1" t="s">
        <v>2277</v>
      </c>
      <c r="AN5" s="1" t="s">
        <v>2278</v>
      </c>
    </row>
    <row r="6" spans="1:40" ht="15.75" x14ac:dyDescent="0.25">
      <c r="A6" s="8" t="s">
        <v>29</v>
      </c>
      <c r="B6" s="9" t="s">
        <v>12</v>
      </c>
      <c r="C6" s="9" t="s">
        <v>30</v>
      </c>
      <c r="D6" s="9" t="s">
        <v>31</v>
      </c>
      <c r="E6" s="9" t="s">
        <v>32</v>
      </c>
      <c r="F6" s="10">
        <v>7243</v>
      </c>
      <c r="G6" s="10">
        <v>8330</v>
      </c>
      <c r="H6" s="10">
        <v>9417</v>
      </c>
      <c r="I6" s="10">
        <v>10503</v>
      </c>
      <c r="J6" s="10">
        <v>11590</v>
      </c>
      <c r="K6" s="10">
        <v>22737</v>
      </c>
      <c r="L6" s="9">
        <v>0</v>
      </c>
      <c r="N6" s="39" t="s">
        <v>113</v>
      </c>
      <c r="O6" s="28">
        <v>0.14910000000000001</v>
      </c>
      <c r="W6" s="39" t="s">
        <v>109</v>
      </c>
      <c r="X6" s="43">
        <v>0.1</v>
      </c>
      <c r="Y6"/>
      <c r="Z6" s="560" t="s">
        <v>2364</v>
      </c>
      <c r="AA6" s="563">
        <v>133</v>
      </c>
      <c r="AB6" s="18" t="s">
        <v>34</v>
      </c>
      <c r="AC6" s="16" t="s">
        <v>35</v>
      </c>
      <c r="AD6"/>
      <c r="AE6"/>
      <c r="AF6" s="176" t="s">
        <v>2522</v>
      </c>
      <c r="AG6" s="38">
        <v>2000</v>
      </c>
    </row>
    <row r="7" spans="1:40" ht="15.75" x14ac:dyDescent="0.25">
      <c r="A7" s="8" t="s">
        <v>36</v>
      </c>
      <c r="B7" s="9" t="s">
        <v>12</v>
      </c>
      <c r="C7" s="9" t="s">
        <v>37</v>
      </c>
      <c r="D7" s="9" t="s">
        <v>38</v>
      </c>
      <c r="E7" s="9" t="s">
        <v>39</v>
      </c>
      <c r="F7" s="10">
        <v>3160</v>
      </c>
      <c r="G7" s="10">
        <v>3634</v>
      </c>
      <c r="H7" s="10">
        <v>4108</v>
      </c>
      <c r="I7" s="10">
        <v>4583</v>
      </c>
      <c r="J7" s="10">
        <v>5057</v>
      </c>
      <c r="K7" s="10">
        <v>22737</v>
      </c>
      <c r="L7" s="9">
        <v>1</v>
      </c>
      <c r="N7" s="39" t="s">
        <v>117</v>
      </c>
      <c r="O7" s="28">
        <v>0.1431</v>
      </c>
      <c r="W7" s="39" t="s">
        <v>113</v>
      </c>
      <c r="X7" s="43">
        <v>0.1</v>
      </c>
      <c r="Y7"/>
      <c r="Z7" s="560" t="s">
        <v>2426</v>
      </c>
      <c r="AA7" s="563">
        <v>195</v>
      </c>
      <c r="AB7" s="15" t="s">
        <v>34</v>
      </c>
      <c r="AC7" s="16" t="s">
        <v>35</v>
      </c>
      <c r="AD7"/>
      <c r="AE7"/>
      <c r="AF7" s="177" t="s">
        <v>2523</v>
      </c>
      <c r="AG7" s="38">
        <v>1000</v>
      </c>
    </row>
    <row r="8" spans="1:40" ht="15.75" x14ac:dyDescent="0.25">
      <c r="A8" s="8" t="s">
        <v>40</v>
      </c>
      <c r="B8" s="9" t="s">
        <v>12</v>
      </c>
      <c r="C8" s="9" t="s">
        <v>41</v>
      </c>
      <c r="D8" s="9" t="s">
        <v>42</v>
      </c>
      <c r="E8" s="9" t="s">
        <v>43</v>
      </c>
      <c r="F8" s="10">
        <v>3484</v>
      </c>
      <c r="G8" s="10">
        <v>4007</v>
      </c>
      <c r="H8" s="10">
        <v>4530</v>
      </c>
      <c r="I8" s="10">
        <v>5052</v>
      </c>
      <c r="J8" s="10">
        <v>5575</v>
      </c>
      <c r="K8" s="10">
        <v>22737</v>
      </c>
      <c r="L8" s="9">
        <v>1</v>
      </c>
      <c r="V8"/>
      <c r="W8" s="39" t="s">
        <v>117</v>
      </c>
      <c r="X8" s="43">
        <v>0.1</v>
      </c>
      <c r="Y8"/>
      <c r="Z8" s="560" t="s">
        <v>2427</v>
      </c>
      <c r="AA8" s="563">
        <v>200</v>
      </c>
      <c r="AB8" s="15" t="s">
        <v>34</v>
      </c>
      <c r="AC8" s="16" t="s">
        <v>35</v>
      </c>
      <c r="AD8"/>
      <c r="AE8"/>
      <c r="AF8" s="59" t="s">
        <v>2539</v>
      </c>
      <c r="AG8" s="180">
        <f>SUM(AG9:AG13)</f>
        <v>72609</v>
      </c>
      <c r="AJ8" s="175">
        <v>45108</v>
      </c>
      <c r="AK8" s="1">
        <f>YEAR(AJ3)</f>
        <v>2023</v>
      </c>
    </row>
    <row r="9" spans="1:40" ht="15.75" x14ac:dyDescent="0.25">
      <c r="A9" s="8" t="s">
        <v>44</v>
      </c>
      <c r="B9" s="9" t="s">
        <v>12</v>
      </c>
      <c r="C9" s="9" t="s">
        <v>45</v>
      </c>
      <c r="D9" s="9" t="s">
        <v>46</v>
      </c>
      <c r="E9" s="9" t="s">
        <v>47</v>
      </c>
      <c r="F9" s="10">
        <v>4033</v>
      </c>
      <c r="G9" s="10">
        <v>4638</v>
      </c>
      <c r="H9" s="10">
        <v>5244</v>
      </c>
      <c r="I9" s="10">
        <v>5849</v>
      </c>
      <c r="J9" s="10">
        <v>6454</v>
      </c>
      <c r="K9" s="10">
        <v>22737</v>
      </c>
      <c r="L9" s="9">
        <v>1</v>
      </c>
      <c r="V9"/>
      <c r="W9" s="1" t="s">
        <v>2309</v>
      </c>
      <c r="X9" s="28">
        <v>1.5E-3</v>
      </c>
      <c r="Y9"/>
      <c r="Z9" s="560" t="s">
        <v>2428</v>
      </c>
      <c r="AA9" s="563">
        <v>208</v>
      </c>
      <c r="AB9" s="15" t="s">
        <v>34</v>
      </c>
      <c r="AC9" s="16" t="s">
        <v>35</v>
      </c>
      <c r="AD9"/>
      <c r="AE9"/>
      <c r="AF9" s="178" t="s">
        <v>2524</v>
      </c>
      <c r="AG9" s="38">
        <f>9409-U3</f>
        <v>4409</v>
      </c>
      <c r="AJ9" s="175">
        <v>45139</v>
      </c>
      <c r="AK9" s="1">
        <f>YEAR(AK3)</f>
        <v>2024</v>
      </c>
    </row>
    <row r="10" spans="1:40" ht="15.75" x14ac:dyDescent="0.25">
      <c r="A10" s="8" t="s">
        <v>48</v>
      </c>
      <c r="B10" s="9" t="s">
        <v>12</v>
      </c>
      <c r="C10" s="9" t="s">
        <v>49</v>
      </c>
      <c r="D10" s="9" t="s">
        <v>50</v>
      </c>
      <c r="E10" s="9" t="s">
        <v>15</v>
      </c>
      <c r="F10" s="10">
        <v>4669</v>
      </c>
      <c r="G10" s="10">
        <v>5370</v>
      </c>
      <c r="H10" s="10">
        <v>6070</v>
      </c>
      <c r="I10" s="10">
        <v>6770</v>
      </c>
      <c r="J10" s="10">
        <v>7471</v>
      </c>
      <c r="K10" s="10">
        <v>22737</v>
      </c>
      <c r="L10" s="9">
        <v>0</v>
      </c>
      <c r="V10"/>
      <c r="W10" s="1" t="s">
        <v>2310</v>
      </c>
      <c r="X10" s="28">
        <v>4.4999999999999997E-3</v>
      </c>
      <c r="Y10"/>
      <c r="Z10" s="561" t="s">
        <v>2366</v>
      </c>
      <c r="AA10" s="563">
        <v>0.67</v>
      </c>
      <c r="AB10" s="18" t="s">
        <v>65</v>
      </c>
      <c r="AC10" s="16" t="s">
        <v>35</v>
      </c>
      <c r="AF10" s="39" t="s">
        <v>2525</v>
      </c>
      <c r="AG10" s="181">
        <f>3700-U4</f>
        <v>2030</v>
      </c>
      <c r="AJ10" s="175">
        <v>45170</v>
      </c>
      <c r="AK10" s="1">
        <f>YEAR(AL3)</f>
        <v>2025</v>
      </c>
    </row>
    <row r="11" spans="1:40" ht="15.75" x14ac:dyDescent="0.25">
      <c r="A11" s="8" t="s">
        <v>51</v>
      </c>
      <c r="B11" s="9" t="s">
        <v>52</v>
      </c>
      <c r="C11" s="9" t="s">
        <v>53</v>
      </c>
      <c r="D11" s="9" t="s">
        <v>54</v>
      </c>
      <c r="E11" s="9" t="s">
        <v>55</v>
      </c>
      <c r="F11" s="10">
        <v>6655</v>
      </c>
      <c r="G11" s="10">
        <v>7320</v>
      </c>
      <c r="H11" s="10">
        <v>7986</v>
      </c>
      <c r="I11" s="10">
        <v>8908</v>
      </c>
      <c r="J11" s="10">
        <v>9830</v>
      </c>
      <c r="K11" s="10">
        <v>22737</v>
      </c>
      <c r="L11" s="9">
        <v>0</v>
      </c>
      <c r="V11"/>
      <c r="W11" s="1" t="s">
        <v>2308</v>
      </c>
      <c r="Y11"/>
      <c r="Z11" s="19" t="s">
        <v>64</v>
      </c>
      <c r="AA11" s="563">
        <f>ROUND($AA$10*AD11,2)</f>
        <v>0.6</v>
      </c>
      <c r="AB11" s="18" t="s">
        <v>65</v>
      </c>
      <c r="AC11" s="16" t="s">
        <v>35</v>
      </c>
      <c r="AD11" s="20">
        <v>0.9</v>
      </c>
      <c r="AE11" s="20"/>
      <c r="AF11" s="179" t="s">
        <v>2526</v>
      </c>
      <c r="AG11" s="181">
        <v>34746</v>
      </c>
      <c r="AJ11" s="175">
        <v>45200</v>
      </c>
      <c r="AK11" s="1">
        <f>YEAR(AM3)</f>
        <v>2026</v>
      </c>
    </row>
    <row r="12" spans="1:40" ht="15.75" x14ac:dyDescent="0.25">
      <c r="A12" s="8" t="s">
        <v>56</v>
      </c>
      <c r="B12" s="9" t="s">
        <v>52</v>
      </c>
      <c r="C12" s="9" t="s">
        <v>57</v>
      </c>
      <c r="D12" s="9" t="s">
        <v>58</v>
      </c>
      <c r="E12" s="9" t="s">
        <v>59</v>
      </c>
      <c r="F12" s="10">
        <v>7337</v>
      </c>
      <c r="G12" s="10">
        <v>8071</v>
      </c>
      <c r="H12" s="10">
        <v>8804</v>
      </c>
      <c r="I12" s="10">
        <v>9821</v>
      </c>
      <c r="J12" s="10">
        <v>10838</v>
      </c>
      <c r="K12" s="10">
        <v>22737</v>
      </c>
      <c r="L12" s="9">
        <v>0</v>
      </c>
      <c r="V12"/>
      <c r="W12" s="26" t="s">
        <v>122</v>
      </c>
      <c r="X12" s="568">
        <v>11500</v>
      </c>
      <c r="Y12"/>
      <c r="Z12" s="19" t="s">
        <v>70</v>
      </c>
      <c r="AA12" s="563">
        <f>ROUND($AA$10*AD12,2)</f>
        <v>0.64</v>
      </c>
      <c r="AB12" s="18" t="s">
        <v>65</v>
      </c>
      <c r="AC12" s="16" t="s">
        <v>35</v>
      </c>
      <c r="AD12" s="20">
        <v>0.95</v>
      </c>
      <c r="AE12" s="20"/>
      <c r="AF12" s="39" t="s">
        <v>2527</v>
      </c>
      <c r="AG12" s="181">
        <v>30000</v>
      </c>
      <c r="AJ12" s="175">
        <v>45231</v>
      </c>
      <c r="AK12" s="1">
        <f>YEAR(AN3)</f>
        <v>2027</v>
      </c>
    </row>
    <row r="13" spans="1:40" ht="15.75" x14ac:dyDescent="0.25">
      <c r="A13" s="8" t="s">
        <v>60</v>
      </c>
      <c r="B13" s="9" t="s">
        <v>52</v>
      </c>
      <c r="C13" s="9" t="s">
        <v>61</v>
      </c>
      <c r="D13" s="9" t="s">
        <v>62</v>
      </c>
      <c r="E13" s="9" t="s">
        <v>63</v>
      </c>
      <c r="F13" s="10">
        <v>8089</v>
      </c>
      <c r="G13" s="10">
        <v>8898</v>
      </c>
      <c r="H13" s="10">
        <v>9707</v>
      </c>
      <c r="I13" s="10">
        <v>10828</v>
      </c>
      <c r="J13" s="10">
        <v>11949</v>
      </c>
      <c r="K13" s="10">
        <v>22737</v>
      </c>
      <c r="L13" s="9">
        <v>0</v>
      </c>
      <c r="V13"/>
      <c r="W13" s="27" t="s">
        <v>126</v>
      </c>
      <c r="X13" s="566">
        <v>8128</v>
      </c>
      <c r="Y13"/>
      <c r="Z13" s="57" t="s">
        <v>76</v>
      </c>
      <c r="AA13" s="564">
        <v>231.75</v>
      </c>
      <c r="AB13" s="21" t="s">
        <v>34</v>
      </c>
      <c r="AC13" s="16" t="s">
        <v>77</v>
      </c>
      <c r="AF13" s="177" t="s">
        <v>2528</v>
      </c>
      <c r="AG13" s="181">
        <v>1424</v>
      </c>
      <c r="AJ13" s="175">
        <v>45261</v>
      </c>
      <c r="AK13" s="1">
        <f>YEAR(AN4)</f>
        <v>2028</v>
      </c>
    </row>
    <row r="14" spans="1:40" ht="15.75" x14ac:dyDescent="0.25">
      <c r="A14" s="8" t="s">
        <v>66</v>
      </c>
      <c r="B14" s="9" t="s">
        <v>52</v>
      </c>
      <c r="C14" s="9" t="s">
        <v>67</v>
      </c>
      <c r="D14" s="9" t="s">
        <v>68</v>
      </c>
      <c r="E14" s="9" t="s">
        <v>69</v>
      </c>
      <c r="F14" s="10">
        <v>8918</v>
      </c>
      <c r="G14" s="10">
        <v>9810</v>
      </c>
      <c r="H14" s="10">
        <v>10702</v>
      </c>
      <c r="I14" s="10">
        <v>11938</v>
      </c>
      <c r="J14" s="10">
        <v>13174</v>
      </c>
      <c r="K14" s="10">
        <v>22737</v>
      </c>
      <c r="L14" s="9">
        <v>0</v>
      </c>
      <c r="V14"/>
      <c r="W14" s="27" t="s">
        <v>131</v>
      </c>
      <c r="X14" s="566">
        <v>12274</v>
      </c>
      <c r="Y14"/>
      <c r="Z14" s="22" t="s">
        <v>2657</v>
      </c>
      <c r="AA14" s="565">
        <v>35</v>
      </c>
      <c r="AB14" s="21" t="s">
        <v>34</v>
      </c>
      <c r="AC14" s="16" t="s">
        <v>77</v>
      </c>
      <c r="AD14"/>
      <c r="AE14"/>
      <c r="AF14" s="5" t="s">
        <v>2540</v>
      </c>
      <c r="AG14" s="180">
        <f>SUM(AG15:AG16)</f>
        <v>2000</v>
      </c>
      <c r="AJ14" s="175">
        <v>45292</v>
      </c>
    </row>
    <row r="15" spans="1:40" ht="15.75" x14ac:dyDescent="0.25">
      <c r="A15" s="8" t="s">
        <v>71</v>
      </c>
      <c r="B15" s="9" t="s">
        <v>72</v>
      </c>
      <c r="C15" s="9" t="s">
        <v>73</v>
      </c>
      <c r="D15" s="9" t="s">
        <v>74</v>
      </c>
      <c r="E15" s="9" t="s">
        <v>75</v>
      </c>
      <c r="F15" s="10">
        <v>3010</v>
      </c>
      <c r="G15" s="10">
        <v>3311</v>
      </c>
      <c r="H15" s="10">
        <v>3612</v>
      </c>
      <c r="I15" s="10">
        <v>3913</v>
      </c>
      <c r="J15" s="10">
        <v>4214</v>
      </c>
      <c r="K15" s="10">
        <v>22737</v>
      </c>
      <c r="L15" s="9">
        <v>1</v>
      </c>
      <c r="V15"/>
      <c r="W15" s="27" t="s">
        <v>2316</v>
      </c>
      <c r="X15" s="563">
        <v>11500</v>
      </c>
      <c r="Y15"/>
      <c r="Z15" s="562" t="s">
        <v>87</v>
      </c>
      <c r="AA15" s="565">
        <v>32</v>
      </c>
      <c r="AB15" s="21" t="s">
        <v>34</v>
      </c>
      <c r="AC15" s="16" t="s">
        <v>77</v>
      </c>
      <c r="AF15" s="39" t="s">
        <v>2529</v>
      </c>
      <c r="AG15" s="181">
        <v>1000</v>
      </c>
      <c r="AJ15" s="175">
        <v>45323</v>
      </c>
    </row>
    <row r="16" spans="1:40" ht="15.75" x14ac:dyDescent="0.25">
      <c r="A16" s="8" t="s">
        <v>78</v>
      </c>
      <c r="B16" s="9" t="s">
        <v>72</v>
      </c>
      <c r="C16" s="9" t="s">
        <v>79</v>
      </c>
      <c r="D16" s="9" t="s">
        <v>80</v>
      </c>
      <c r="E16" s="9" t="s">
        <v>81</v>
      </c>
      <c r="F16" s="10">
        <v>3160</v>
      </c>
      <c r="G16" s="10">
        <v>3476</v>
      </c>
      <c r="H16" s="10">
        <v>3792</v>
      </c>
      <c r="I16" s="10">
        <v>4108</v>
      </c>
      <c r="J16" s="10">
        <v>4425</v>
      </c>
      <c r="K16" s="10">
        <v>22737</v>
      </c>
      <c r="L16" s="9">
        <v>1</v>
      </c>
      <c r="V16"/>
      <c r="W16" s="27" t="s">
        <v>136</v>
      </c>
      <c r="X16" s="566">
        <v>10916</v>
      </c>
      <c r="Y16"/>
      <c r="Z16" s="561" t="s">
        <v>92</v>
      </c>
      <c r="AA16" s="565">
        <v>32</v>
      </c>
      <c r="AB16" s="21" t="s">
        <v>34</v>
      </c>
      <c r="AC16" s="16" t="s">
        <v>77</v>
      </c>
      <c r="AD16"/>
      <c r="AE16"/>
      <c r="AF16" s="177" t="s">
        <v>2523</v>
      </c>
      <c r="AG16" s="38">
        <v>1000</v>
      </c>
      <c r="AJ16" s="175">
        <v>45352</v>
      </c>
    </row>
    <row r="17" spans="1:36" ht="15.75" x14ac:dyDescent="0.25">
      <c r="A17" s="8" t="s">
        <v>83</v>
      </c>
      <c r="B17" s="9" t="s">
        <v>72</v>
      </c>
      <c r="C17" s="9" t="s">
        <v>84</v>
      </c>
      <c r="D17" s="9" t="s">
        <v>85</v>
      </c>
      <c r="E17" s="9" t="s">
        <v>86</v>
      </c>
      <c r="F17" s="10">
        <v>4033</v>
      </c>
      <c r="G17" s="10">
        <v>4437</v>
      </c>
      <c r="H17" s="10">
        <v>4840</v>
      </c>
      <c r="I17" s="10">
        <v>5244</v>
      </c>
      <c r="J17" s="10">
        <v>5647</v>
      </c>
      <c r="K17" s="10">
        <v>22737</v>
      </c>
      <c r="L17" s="9">
        <v>1</v>
      </c>
      <c r="V17"/>
      <c r="W17" s="27" t="s">
        <v>141</v>
      </c>
      <c r="X17" s="566">
        <v>9001</v>
      </c>
      <c r="Y17"/>
      <c r="Z17" s="22" t="s">
        <v>2656</v>
      </c>
      <c r="AA17" s="563">
        <v>238</v>
      </c>
      <c r="AB17" s="21" t="s">
        <v>34</v>
      </c>
      <c r="AC17" s="16" t="s">
        <v>77</v>
      </c>
      <c r="AD17" s="23"/>
      <c r="AE17" s="23"/>
      <c r="AF17" s="59" t="s">
        <v>2541</v>
      </c>
      <c r="AG17" s="180">
        <f>SUM(AG18:AG18)</f>
        <v>530</v>
      </c>
      <c r="AJ17" s="175">
        <v>45383</v>
      </c>
    </row>
    <row r="18" spans="1:36" ht="15.75" x14ac:dyDescent="0.25">
      <c r="A18" s="8" t="s">
        <v>88</v>
      </c>
      <c r="B18" s="9" t="s">
        <v>72</v>
      </c>
      <c r="C18" s="9" t="s">
        <v>89</v>
      </c>
      <c r="D18" s="9" t="s">
        <v>90</v>
      </c>
      <c r="E18" s="9" t="s">
        <v>91</v>
      </c>
      <c r="F18" s="10">
        <v>2730</v>
      </c>
      <c r="G18" s="10">
        <v>3003</v>
      </c>
      <c r="H18" s="10">
        <v>3276</v>
      </c>
      <c r="I18" s="10">
        <v>3549</v>
      </c>
      <c r="J18" s="10">
        <v>3822</v>
      </c>
      <c r="K18" s="10">
        <v>22737</v>
      </c>
      <c r="L18" s="9">
        <v>1</v>
      </c>
      <c r="V18"/>
      <c r="W18" s="27" t="s">
        <v>145</v>
      </c>
      <c r="X18" s="566">
        <v>12502</v>
      </c>
      <c r="Y18"/>
      <c r="Z18" s="22"/>
      <c r="AA18" s="24"/>
      <c r="AB18" s="23"/>
      <c r="AC18" s="16"/>
      <c r="AD18" s="25"/>
      <c r="AE18" s="25"/>
      <c r="AF18" s="176" t="s">
        <v>2525</v>
      </c>
      <c r="AG18" s="38">
        <f>2200-U4</f>
        <v>530</v>
      </c>
      <c r="AJ18" s="175">
        <v>45413</v>
      </c>
    </row>
    <row r="19" spans="1:36" ht="15.75" x14ac:dyDescent="0.25">
      <c r="A19" s="8" t="s">
        <v>93</v>
      </c>
      <c r="B19" s="9" t="s">
        <v>12</v>
      </c>
      <c r="C19" s="9" t="s">
        <v>94</v>
      </c>
      <c r="D19" s="9" t="s">
        <v>95</v>
      </c>
      <c r="E19" s="9" t="s">
        <v>32</v>
      </c>
      <c r="F19" s="10">
        <v>7243</v>
      </c>
      <c r="G19" s="10">
        <v>8330</v>
      </c>
      <c r="H19" s="10">
        <v>9417</v>
      </c>
      <c r="I19" s="10">
        <v>10503</v>
      </c>
      <c r="J19" s="10">
        <v>11590</v>
      </c>
      <c r="K19" s="10">
        <v>22737</v>
      </c>
      <c r="L19" s="9">
        <v>0</v>
      </c>
      <c r="V19" s="23"/>
      <c r="W19" s="27" t="s">
        <v>149</v>
      </c>
      <c r="X19" s="566">
        <v>12335</v>
      </c>
      <c r="Y19"/>
      <c r="AJ19" s="175">
        <v>45444</v>
      </c>
    </row>
    <row r="20" spans="1:36" ht="15.75" x14ac:dyDescent="0.25">
      <c r="A20" s="8" t="s">
        <v>97</v>
      </c>
      <c r="B20" s="9" t="s">
        <v>12</v>
      </c>
      <c r="C20" s="9" t="s">
        <v>98</v>
      </c>
      <c r="D20" s="9" t="s">
        <v>99</v>
      </c>
      <c r="E20" s="9" t="s">
        <v>100</v>
      </c>
      <c r="F20" s="10">
        <v>7606</v>
      </c>
      <c r="G20" s="10">
        <v>8746</v>
      </c>
      <c r="H20" s="10">
        <v>9887</v>
      </c>
      <c r="I20" s="10">
        <v>11028</v>
      </c>
      <c r="J20" s="10">
        <v>12170</v>
      </c>
      <c r="K20" s="10">
        <v>22737</v>
      </c>
      <c r="L20" s="9">
        <v>0</v>
      </c>
      <c r="V20" s="23"/>
      <c r="W20" s="27" t="s">
        <v>153</v>
      </c>
      <c r="X20" s="566">
        <v>8909</v>
      </c>
      <c r="AF20" s="188" t="s">
        <v>2543</v>
      </c>
      <c r="AG20" s="180">
        <f>SUM(AG21)</f>
        <v>1200</v>
      </c>
    </row>
    <row r="21" spans="1:36" ht="15.75" x14ac:dyDescent="0.25">
      <c r="A21" s="8" t="s">
        <v>101</v>
      </c>
      <c r="B21" s="9" t="s">
        <v>12</v>
      </c>
      <c r="C21" s="9" t="s">
        <v>102</v>
      </c>
      <c r="D21" s="9" t="s">
        <v>103</v>
      </c>
      <c r="E21" s="9" t="s">
        <v>104</v>
      </c>
      <c r="F21" s="10">
        <v>8385</v>
      </c>
      <c r="G21" s="10">
        <v>9643</v>
      </c>
      <c r="H21" s="10">
        <v>10901</v>
      </c>
      <c r="I21" s="10">
        <v>12159</v>
      </c>
      <c r="J21" s="10">
        <v>13417</v>
      </c>
      <c r="K21" s="10">
        <v>22737</v>
      </c>
      <c r="L21" s="9">
        <v>0</v>
      </c>
      <c r="V21" s="23"/>
      <c r="W21" s="27" t="s">
        <v>157</v>
      </c>
      <c r="X21" s="566">
        <v>11311</v>
      </c>
      <c r="AF21" s="39" t="s">
        <v>2542</v>
      </c>
      <c r="AG21" s="38">
        <v>1200</v>
      </c>
    </row>
    <row r="22" spans="1:36" ht="15.75" x14ac:dyDescent="0.25">
      <c r="A22" s="8" t="s">
        <v>105</v>
      </c>
      <c r="B22" s="9" t="s">
        <v>12</v>
      </c>
      <c r="C22" s="9" t="s">
        <v>106</v>
      </c>
      <c r="D22" s="9" t="s">
        <v>107</v>
      </c>
      <c r="E22" s="9" t="s">
        <v>108</v>
      </c>
      <c r="F22" s="10">
        <v>3841</v>
      </c>
      <c r="G22" s="10">
        <v>4418</v>
      </c>
      <c r="H22" s="10">
        <v>4994</v>
      </c>
      <c r="I22" s="10">
        <v>5570</v>
      </c>
      <c r="J22" s="10">
        <v>6146</v>
      </c>
      <c r="K22" s="10">
        <v>22737</v>
      </c>
      <c r="L22" s="9">
        <v>0</v>
      </c>
      <c r="V22" s="23"/>
      <c r="W22" s="41" t="s">
        <v>161</v>
      </c>
      <c r="X22" s="567">
        <v>12502</v>
      </c>
    </row>
    <row r="23" spans="1:36" ht="15.75" x14ac:dyDescent="0.25">
      <c r="A23" s="8" t="s">
        <v>110</v>
      </c>
      <c r="B23" s="9" t="s">
        <v>12</v>
      </c>
      <c r="C23" s="9" t="s">
        <v>111</v>
      </c>
      <c r="D23" s="9" t="s">
        <v>112</v>
      </c>
      <c r="E23" s="9" t="s">
        <v>47</v>
      </c>
      <c r="F23" s="10">
        <v>4033</v>
      </c>
      <c r="G23" s="10">
        <v>4638</v>
      </c>
      <c r="H23" s="10">
        <v>5244</v>
      </c>
      <c r="I23" s="10">
        <v>5849</v>
      </c>
      <c r="J23" s="10">
        <v>6454</v>
      </c>
      <c r="K23" s="10">
        <v>22737</v>
      </c>
      <c r="L23" s="9">
        <v>0</v>
      </c>
      <c r="V23" s="23"/>
      <c r="W23" s="27" t="s">
        <v>165</v>
      </c>
      <c r="X23" s="566">
        <v>12227</v>
      </c>
      <c r="Y23"/>
      <c r="Z23"/>
    </row>
    <row r="24" spans="1:36" ht="15.75" x14ac:dyDescent="0.25">
      <c r="A24" s="8" t="s">
        <v>114</v>
      </c>
      <c r="B24" s="9" t="s">
        <v>12</v>
      </c>
      <c r="C24" s="9" t="s">
        <v>115</v>
      </c>
      <c r="D24" s="9" t="s">
        <v>116</v>
      </c>
      <c r="E24" s="9" t="s">
        <v>15</v>
      </c>
      <c r="F24" s="10">
        <v>4669</v>
      </c>
      <c r="G24" s="10">
        <v>5370</v>
      </c>
      <c r="H24" s="10">
        <v>6070</v>
      </c>
      <c r="I24" s="10">
        <v>6770</v>
      </c>
      <c r="J24" s="10">
        <v>7471</v>
      </c>
      <c r="K24" s="10">
        <v>22737</v>
      </c>
      <c r="L24" s="9">
        <v>0</v>
      </c>
      <c r="M24"/>
      <c r="V24" s="23"/>
      <c r="W24" s="27" t="s">
        <v>169</v>
      </c>
      <c r="X24" s="566">
        <v>11702</v>
      </c>
      <c r="Y24"/>
      <c r="Z24"/>
    </row>
    <row r="25" spans="1:36" ht="15.75" x14ac:dyDescent="0.25">
      <c r="A25" s="8" t="s">
        <v>118</v>
      </c>
      <c r="B25" s="9" t="s">
        <v>12</v>
      </c>
      <c r="C25" s="9" t="s">
        <v>119</v>
      </c>
      <c r="D25" s="9" t="s">
        <v>120</v>
      </c>
      <c r="E25" s="9" t="s">
        <v>121</v>
      </c>
      <c r="F25" s="10">
        <v>5675</v>
      </c>
      <c r="G25" s="10">
        <v>6527</v>
      </c>
      <c r="H25" s="10">
        <v>7378</v>
      </c>
      <c r="I25" s="10">
        <v>8230</v>
      </c>
      <c r="J25" s="10">
        <v>9081</v>
      </c>
      <c r="K25" s="10">
        <v>22737</v>
      </c>
      <c r="L25" s="9">
        <v>0</v>
      </c>
      <c r="M25"/>
      <c r="V25" s="23"/>
      <c r="W25" s="27" t="s">
        <v>173</v>
      </c>
      <c r="X25" s="566">
        <v>12979</v>
      </c>
      <c r="Y25"/>
      <c r="Z25"/>
    </row>
    <row r="26" spans="1:36" ht="15.75" x14ac:dyDescent="0.25">
      <c r="A26" s="8" t="s">
        <v>123</v>
      </c>
      <c r="B26" s="9" t="s">
        <v>12</v>
      </c>
      <c r="C26" s="9" t="s">
        <v>124</v>
      </c>
      <c r="D26" s="9" t="s">
        <v>125</v>
      </c>
      <c r="E26" s="9" t="s">
        <v>32</v>
      </c>
      <c r="F26" s="10">
        <v>7243</v>
      </c>
      <c r="G26" s="10">
        <v>8330</v>
      </c>
      <c r="H26" s="10">
        <v>9417</v>
      </c>
      <c r="I26" s="10">
        <v>10503</v>
      </c>
      <c r="J26" s="10">
        <v>11590</v>
      </c>
      <c r="K26" s="10">
        <v>22737</v>
      </c>
      <c r="L26" s="9">
        <v>0</v>
      </c>
      <c r="M26"/>
      <c r="V26" s="23"/>
      <c r="W26" s="27" t="s">
        <v>177</v>
      </c>
      <c r="X26" s="566">
        <v>11766</v>
      </c>
      <c r="Y26"/>
      <c r="Z26"/>
    </row>
    <row r="27" spans="1:36" ht="15.75" x14ac:dyDescent="0.25">
      <c r="A27" s="8" t="s">
        <v>127</v>
      </c>
      <c r="B27" s="9" t="s">
        <v>52</v>
      </c>
      <c r="C27" s="9" t="s">
        <v>128</v>
      </c>
      <c r="D27" s="9" t="s">
        <v>129</v>
      </c>
      <c r="E27" s="9" t="s">
        <v>130</v>
      </c>
      <c r="F27" s="10">
        <v>5475</v>
      </c>
      <c r="G27" s="10">
        <v>6022</v>
      </c>
      <c r="H27" s="10">
        <v>6570</v>
      </c>
      <c r="I27" s="10">
        <v>7329</v>
      </c>
      <c r="J27" s="10">
        <v>8087</v>
      </c>
      <c r="K27" s="10">
        <v>22737</v>
      </c>
      <c r="L27" s="9">
        <v>1</v>
      </c>
      <c r="M27"/>
      <c r="V27" s="23"/>
      <c r="W27" s="27" t="s">
        <v>181</v>
      </c>
      <c r="X27" s="566">
        <v>9224</v>
      </c>
      <c r="Y27"/>
      <c r="Z27"/>
    </row>
    <row r="28" spans="1:36" ht="15.75" x14ac:dyDescent="0.25">
      <c r="A28" s="8" t="s">
        <v>132</v>
      </c>
      <c r="B28" s="9" t="s">
        <v>52</v>
      </c>
      <c r="C28" s="9" t="s">
        <v>133</v>
      </c>
      <c r="D28" s="9" t="s">
        <v>134</v>
      </c>
      <c r="E28" s="9" t="s">
        <v>135</v>
      </c>
      <c r="F28" s="10">
        <v>6338</v>
      </c>
      <c r="G28" s="10">
        <v>6972</v>
      </c>
      <c r="H28" s="10">
        <v>7605</v>
      </c>
      <c r="I28" s="10">
        <v>8484</v>
      </c>
      <c r="J28" s="10">
        <v>9362</v>
      </c>
      <c r="K28" s="10">
        <v>22737</v>
      </c>
      <c r="L28" s="9">
        <v>0</v>
      </c>
      <c r="M28"/>
      <c r="V28" s="23"/>
      <c r="W28" s="27" t="s">
        <v>187</v>
      </c>
      <c r="X28" s="566">
        <v>8330</v>
      </c>
      <c r="Y28"/>
      <c r="Z28"/>
    </row>
    <row r="29" spans="1:36" ht="15.75" x14ac:dyDescent="0.25">
      <c r="A29" s="8" t="s">
        <v>137</v>
      </c>
      <c r="B29" s="9" t="s">
        <v>12</v>
      </c>
      <c r="C29" s="9" t="s">
        <v>138</v>
      </c>
      <c r="D29" s="9" t="s">
        <v>139</v>
      </c>
      <c r="E29" s="9" t="s">
        <v>140</v>
      </c>
      <c r="F29" s="10">
        <v>5959</v>
      </c>
      <c r="G29" s="10">
        <v>6853</v>
      </c>
      <c r="H29" s="10">
        <v>7747</v>
      </c>
      <c r="I29" s="10">
        <v>8641</v>
      </c>
      <c r="J29" s="10">
        <v>9535</v>
      </c>
      <c r="K29" s="10">
        <v>22737</v>
      </c>
      <c r="L29" s="9">
        <v>1</v>
      </c>
      <c r="M29"/>
      <c r="V29" s="23"/>
      <c r="W29" s="27" t="s">
        <v>192</v>
      </c>
      <c r="X29" s="566">
        <v>11935</v>
      </c>
      <c r="Y29"/>
      <c r="Z29"/>
    </row>
    <row r="30" spans="1:36" ht="15.75" x14ac:dyDescent="0.25">
      <c r="A30" s="8" t="s">
        <v>142</v>
      </c>
      <c r="B30" s="9" t="s">
        <v>12</v>
      </c>
      <c r="C30" s="9" t="s">
        <v>143</v>
      </c>
      <c r="D30" s="9" t="s">
        <v>144</v>
      </c>
      <c r="E30" s="9" t="s">
        <v>23</v>
      </c>
      <c r="F30" s="10">
        <v>6570</v>
      </c>
      <c r="G30" s="10">
        <v>7555</v>
      </c>
      <c r="H30" s="10">
        <v>8541</v>
      </c>
      <c r="I30" s="10">
        <v>9527</v>
      </c>
      <c r="J30" s="10">
        <v>10512</v>
      </c>
      <c r="K30" s="10">
        <v>22737</v>
      </c>
      <c r="L30" s="9">
        <v>1</v>
      </c>
      <c r="M30"/>
      <c r="V30" s="23"/>
      <c r="W30" s="27" t="s">
        <v>197</v>
      </c>
      <c r="X30" s="566">
        <v>11530</v>
      </c>
      <c r="Y30"/>
      <c r="Z30"/>
    </row>
    <row r="31" spans="1:36" ht="15.75" x14ac:dyDescent="0.25">
      <c r="A31" s="8" t="s">
        <v>146</v>
      </c>
      <c r="B31" s="9" t="s">
        <v>12</v>
      </c>
      <c r="C31" s="9" t="s">
        <v>147</v>
      </c>
      <c r="D31" s="9" t="s">
        <v>148</v>
      </c>
      <c r="E31" s="9" t="s">
        <v>32</v>
      </c>
      <c r="F31" s="10">
        <v>7243</v>
      </c>
      <c r="G31" s="10">
        <v>8330</v>
      </c>
      <c r="H31" s="10">
        <v>9417</v>
      </c>
      <c r="I31" s="10">
        <v>10503</v>
      </c>
      <c r="J31" s="10">
        <v>11590</v>
      </c>
      <c r="K31" s="10">
        <v>22737</v>
      </c>
      <c r="L31" s="9">
        <v>1</v>
      </c>
      <c r="M31"/>
      <c r="V31" s="23"/>
      <c r="W31" s="27" t="s">
        <v>203</v>
      </c>
      <c r="X31" s="566">
        <v>13255</v>
      </c>
      <c r="Z31"/>
    </row>
    <row r="32" spans="1:36" ht="15.75" x14ac:dyDescent="0.25">
      <c r="A32" s="8" t="s">
        <v>150</v>
      </c>
      <c r="B32" s="9" t="s">
        <v>12</v>
      </c>
      <c r="C32" s="9" t="s">
        <v>151</v>
      </c>
      <c r="D32" s="9" t="s">
        <v>152</v>
      </c>
      <c r="E32" s="9" t="s">
        <v>121</v>
      </c>
      <c r="F32" s="10">
        <v>5675</v>
      </c>
      <c r="G32" s="10">
        <v>6527</v>
      </c>
      <c r="H32" s="10">
        <v>7378</v>
      </c>
      <c r="I32" s="10">
        <v>8230</v>
      </c>
      <c r="J32" s="10">
        <v>9081</v>
      </c>
      <c r="K32" s="10">
        <v>22737</v>
      </c>
      <c r="L32" s="9">
        <v>0</v>
      </c>
      <c r="M32"/>
      <c r="V32" s="23"/>
      <c r="W32" s="27" t="s">
        <v>208</v>
      </c>
      <c r="X32" s="566">
        <v>11986</v>
      </c>
      <c r="Z32"/>
    </row>
    <row r="33" spans="1:26" ht="15.75" x14ac:dyDescent="0.25">
      <c r="A33" s="8" t="s">
        <v>154</v>
      </c>
      <c r="B33" s="9" t="s">
        <v>12</v>
      </c>
      <c r="C33" s="9" t="s">
        <v>155</v>
      </c>
      <c r="D33" s="9" t="s">
        <v>156</v>
      </c>
      <c r="E33" s="9" t="s">
        <v>108</v>
      </c>
      <c r="F33" s="10">
        <v>3841</v>
      </c>
      <c r="G33" s="10">
        <v>4418</v>
      </c>
      <c r="H33" s="10">
        <v>4994</v>
      </c>
      <c r="I33" s="10">
        <v>5570</v>
      </c>
      <c r="J33" s="10">
        <v>6146</v>
      </c>
      <c r="K33" s="10">
        <v>22737</v>
      </c>
      <c r="L33" s="9">
        <v>0</v>
      </c>
      <c r="M33"/>
      <c r="V33" s="23"/>
      <c r="W33" s="27" t="s">
        <v>77</v>
      </c>
      <c r="X33" s="566">
        <v>11620</v>
      </c>
      <c r="Z33"/>
    </row>
    <row r="34" spans="1:26" ht="15.75" x14ac:dyDescent="0.25">
      <c r="A34" s="8" t="s">
        <v>158</v>
      </c>
      <c r="B34" s="9" t="s">
        <v>12</v>
      </c>
      <c r="C34" s="9" t="s">
        <v>159</v>
      </c>
      <c r="D34" s="9" t="s">
        <v>160</v>
      </c>
      <c r="E34" s="9" t="s">
        <v>47</v>
      </c>
      <c r="F34" s="10">
        <v>4033</v>
      </c>
      <c r="G34" s="10">
        <v>4638</v>
      </c>
      <c r="H34" s="10">
        <v>5244</v>
      </c>
      <c r="I34" s="10">
        <v>5849</v>
      </c>
      <c r="J34" s="10">
        <v>6454</v>
      </c>
      <c r="K34" s="10">
        <v>22737</v>
      </c>
      <c r="L34" s="9">
        <v>0</v>
      </c>
      <c r="M34"/>
      <c r="V34" s="23"/>
      <c r="W34" s="27" t="s">
        <v>109</v>
      </c>
      <c r="X34" s="566">
        <v>11580</v>
      </c>
      <c r="Z34"/>
    </row>
    <row r="35" spans="1:26" ht="15.75" x14ac:dyDescent="0.25">
      <c r="A35" s="8" t="s">
        <v>162</v>
      </c>
      <c r="B35" s="9" t="s">
        <v>12</v>
      </c>
      <c r="C35" s="9" t="s">
        <v>163</v>
      </c>
      <c r="D35" s="9" t="s">
        <v>164</v>
      </c>
      <c r="E35" s="9" t="s">
        <v>15</v>
      </c>
      <c r="F35" s="10">
        <v>4669</v>
      </c>
      <c r="G35" s="10">
        <v>5370</v>
      </c>
      <c r="H35" s="10">
        <v>6070</v>
      </c>
      <c r="I35" s="10">
        <v>6770</v>
      </c>
      <c r="J35" s="10">
        <v>7471</v>
      </c>
      <c r="K35" s="10">
        <v>22737</v>
      </c>
      <c r="L35" s="9">
        <v>0</v>
      </c>
      <c r="M35"/>
      <c r="V35" s="23"/>
      <c r="W35" s="27" t="s">
        <v>219</v>
      </c>
      <c r="X35" s="566">
        <v>12878</v>
      </c>
      <c r="Z35"/>
    </row>
    <row r="36" spans="1:26" ht="15.75" x14ac:dyDescent="0.25">
      <c r="A36" s="8" t="s">
        <v>166</v>
      </c>
      <c r="B36" s="9" t="s">
        <v>12</v>
      </c>
      <c r="C36" s="9" t="s">
        <v>167</v>
      </c>
      <c r="D36" s="9" t="s">
        <v>168</v>
      </c>
      <c r="E36" s="9" t="s">
        <v>121</v>
      </c>
      <c r="F36" s="10">
        <v>5675</v>
      </c>
      <c r="G36" s="10">
        <v>6527</v>
      </c>
      <c r="H36" s="10">
        <v>7378</v>
      </c>
      <c r="I36" s="10">
        <v>8230</v>
      </c>
      <c r="J36" s="10">
        <v>9081</v>
      </c>
      <c r="K36" s="10">
        <v>22737</v>
      </c>
      <c r="L36" s="9">
        <v>0</v>
      </c>
      <c r="M36"/>
      <c r="V36" s="23"/>
      <c r="W36" s="27" t="s">
        <v>223</v>
      </c>
      <c r="X36" s="566">
        <v>9695</v>
      </c>
      <c r="Z36"/>
    </row>
    <row r="37" spans="1:26" ht="15.75" x14ac:dyDescent="0.25">
      <c r="A37" s="8" t="s">
        <v>170</v>
      </c>
      <c r="B37" s="9" t="s">
        <v>12</v>
      </c>
      <c r="C37" s="9" t="s">
        <v>171</v>
      </c>
      <c r="D37" s="9" t="s">
        <v>172</v>
      </c>
      <c r="E37" s="9" t="s">
        <v>32</v>
      </c>
      <c r="F37" s="10">
        <v>7243</v>
      </c>
      <c r="G37" s="10">
        <v>8330</v>
      </c>
      <c r="H37" s="10">
        <v>9417</v>
      </c>
      <c r="I37" s="10">
        <v>10503</v>
      </c>
      <c r="J37" s="10">
        <v>11590</v>
      </c>
      <c r="K37" s="10">
        <v>22737</v>
      </c>
      <c r="L37" s="9">
        <v>0</v>
      </c>
      <c r="M37"/>
      <c r="V37" s="23"/>
      <c r="W37" s="24" t="s">
        <v>227</v>
      </c>
      <c r="X37" s="563">
        <v>11500</v>
      </c>
      <c r="Z37"/>
    </row>
    <row r="38" spans="1:26" ht="15.75" x14ac:dyDescent="0.25">
      <c r="A38" s="8" t="s">
        <v>174</v>
      </c>
      <c r="B38" s="9" t="s">
        <v>12</v>
      </c>
      <c r="C38" s="9" t="s">
        <v>175</v>
      </c>
      <c r="D38" s="9" t="s">
        <v>176</v>
      </c>
      <c r="E38" s="9" t="s">
        <v>100</v>
      </c>
      <c r="F38" s="10">
        <v>7606</v>
      </c>
      <c r="G38" s="10">
        <v>8746</v>
      </c>
      <c r="H38" s="10">
        <v>9887</v>
      </c>
      <c r="I38" s="10">
        <v>11028</v>
      </c>
      <c r="J38" s="10">
        <v>12170</v>
      </c>
      <c r="K38" s="10">
        <v>22737</v>
      </c>
      <c r="L38" s="9">
        <v>0</v>
      </c>
      <c r="M38"/>
      <c r="V38" s="23"/>
      <c r="Z38"/>
    </row>
    <row r="39" spans="1:26" ht="15.75" x14ac:dyDescent="0.25">
      <c r="A39" s="8" t="s">
        <v>178</v>
      </c>
      <c r="B39" s="9" t="s">
        <v>12</v>
      </c>
      <c r="C39" s="9" t="s">
        <v>179</v>
      </c>
      <c r="D39" s="9" t="s">
        <v>180</v>
      </c>
      <c r="E39" s="9" t="s">
        <v>104</v>
      </c>
      <c r="F39" s="10">
        <v>8385</v>
      </c>
      <c r="G39" s="10">
        <v>9643</v>
      </c>
      <c r="H39" s="10">
        <v>10901</v>
      </c>
      <c r="I39" s="10">
        <v>12159</v>
      </c>
      <c r="J39" s="10">
        <v>13417</v>
      </c>
      <c r="K39" s="10">
        <v>22737</v>
      </c>
      <c r="L39" s="9">
        <v>0</v>
      </c>
      <c r="M39"/>
      <c r="V39" s="23"/>
      <c r="Z39"/>
    </row>
    <row r="40" spans="1:26" ht="15.75" x14ac:dyDescent="0.25">
      <c r="A40" s="8" t="s">
        <v>182</v>
      </c>
      <c r="B40" s="9" t="s">
        <v>183</v>
      </c>
      <c r="C40" s="9" t="s">
        <v>184</v>
      </c>
      <c r="D40" s="9" t="s">
        <v>185</v>
      </c>
      <c r="E40" s="9" t="s">
        <v>186</v>
      </c>
      <c r="F40" s="10">
        <v>3403</v>
      </c>
      <c r="G40" s="10">
        <v>3743</v>
      </c>
      <c r="H40" s="10">
        <v>4084</v>
      </c>
      <c r="I40" s="10">
        <v>4424</v>
      </c>
      <c r="J40" s="10">
        <v>4764</v>
      </c>
      <c r="K40" s="10">
        <v>22737</v>
      </c>
      <c r="L40" s="9">
        <v>1</v>
      </c>
      <c r="M40"/>
      <c r="V40" s="23"/>
      <c r="Z40"/>
    </row>
    <row r="41" spans="1:26" ht="15.75" x14ac:dyDescent="0.25">
      <c r="A41" s="8" t="s">
        <v>188</v>
      </c>
      <c r="B41" s="9" t="s">
        <v>183</v>
      </c>
      <c r="C41" s="9" t="s">
        <v>189</v>
      </c>
      <c r="D41" s="9" t="s">
        <v>190</v>
      </c>
      <c r="E41" s="9" t="s">
        <v>191</v>
      </c>
      <c r="F41" s="10">
        <v>3573</v>
      </c>
      <c r="G41" s="10">
        <v>3930</v>
      </c>
      <c r="H41" s="10">
        <v>4288</v>
      </c>
      <c r="I41" s="10">
        <v>4645</v>
      </c>
      <c r="J41" s="10">
        <v>5002</v>
      </c>
      <c r="K41" s="10">
        <v>22737</v>
      </c>
      <c r="L41" s="9">
        <v>1</v>
      </c>
      <c r="M41"/>
      <c r="V41" s="23"/>
      <c r="Z41"/>
    </row>
    <row r="42" spans="1:26" ht="15.75" x14ac:dyDescent="0.25">
      <c r="A42" s="8" t="s">
        <v>193</v>
      </c>
      <c r="B42" s="9" t="s">
        <v>183</v>
      </c>
      <c r="C42" s="9" t="s">
        <v>194</v>
      </c>
      <c r="D42" s="9" t="s">
        <v>195</v>
      </c>
      <c r="E42" s="9" t="s">
        <v>196</v>
      </c>
      <c r="F42" s="10">
        <v>4136</v>
      </c>
      <c r="G42" s="10">
        <v>4550</v>
      </c>
      <c r="H42" s="10">
        <v>4964</v>
      </c>
      <c r="I42" s="10">
        <v>5377</v>
      </c>
      <c r="J42" s="10">
        <v>5791</v>
      </c>
      <c r="K42" s="10">
        <v>22737</v>
      </c>
      <c r="L42" s="9">
        <v>1</v>
      </c>
      <c r="M42"/>
      <c r="V42" s="23"/>
      <c r="Z42"/>
    </row>
    <row r="43" spans="1:26" ht="15.75" x14ac:dyDescent="0.25">
      <c r="A43" s="8" t="s">
        <v>198</v>
      </c>
      <c r="B43" s="9" t="s">
        <v>199</v>
      </c>
      <c r="C43" s="9" t="s">
        <v>200</v>
      </c>
      <c r="D43" s="9" t="s">
        <v>201</v>
      </c>
      <c r="E43" s="9" t="s">
        <v>202</v>
      </c>
      <c r="F43" s="10">
        <v>2859</v>
      </c>
      <c r="G43" s="10">
        <v>3145</v>
      </c>
      <c r="H43" s="10">
        <v>3431</v>
      </c>
      <c r="I43" s="10">
        <v>3717</v>
      </c>
      <c r="J43" s="10">
        <v>4003</v>
      </c>
      <c r="K43" s="10">
        <v>22737</v>
      </c>
      <c r="L43" s="9">
        <v>1</v>
      </c>
      <c r="M43"/>
      <c r="V43" s="23"/>
      <c r="Z43"/>
    </row>
    <row r="44" spans="1:26" ht="15.75" x14ac:dyDescent="0.25">
      <c r="A44" s="8" t="s">
        <v>204</v>
      </c>
      <c r="B44" s="9" t="s">
        <v>199</v>
      </c>
      <c r="C44" s="9" t="s">
        <v>205</v>
      </c>
      <c r="D44" s="9" t="s">
        <v>206</v>
      </c>
      <c r="E44" s="9" t="s">
        <v>207</v>
      </c>
      <c r="F44" s="10">
        <v>3475</v>
      </c>
      <c r="G44" s="10">
        <v>3823</v>
      </c>
      <c r="H44" s="10">
        <v>4171</v>
      </c>
      <c r="I44" s="10">
        <v>4518</v>
      </c>
      <c r="J44" s="10">
        <v>4866</v>
      </c>
      <c r="K44" s="10">
        <v>22737</v>
      </c>
      <c r="L44" s="9">
        <v>1</v>
      </c>
      <c r="M44"/>
      <c r="V44" s="23"/>
      <c r="Z44"/>
    </row>
    <row r="45" spans="1:26" ht="15.75" x14ac:dyDescent="0.25">
      <c r="A45" s="8" t="s">
        <v>209</v>
      </c>
      <c r="B45" s="9" t="s">
        <v>199</v>
      </c>
      <c r="C45" s="9" t="s">
        <v>210</v>
      </c>
      <c r="D45" s="9" t="s">
        <v>211</v>
      </c>
      <c r="E45" s="9" t="s">
        <v>212</v>
      </c>
      <c r="F45" s="10">
        <v>4023</v>
      </c>
      <c r="G45" s="10">
        <v>4425</v>
      </c>
      <c r="H45" s="10">
        <v>4828</v>
      </c>
      <c r="I45" s="10">
        <v>5230</v>
      </c>
      <c r="J45" s="10">
        <v>5632</v>
      </c>
      <c r="K45" s="10">
        <v>22737</v>
      </c>
      <c r="L45" s="9">
        <v>1</v>
      </c>
      <c r="M45"/>
      <c r="V45" s="23"/>
      <c r="Z45"/>
    </row>
    <row r="46" spans="1:26" ht="15.75" x14ac:dyDescent="0.25">
      <c r="A46" s="8" t="s">
        <v>213</v>
      </c>
      <c r="B46" s="9" t="s">
        <v>12</v>
      </c>
      <c r="C46" s="9" t="s">
        <v>214</v>
      </c>
      <c r="D46" s="9" t="s">
        <v>215</v>
      </c>
      <c r="E46" s="9" t="s">
        <v>19</v>
      </c>
      <c r="F46" s="10">
        <v>5148</v>
      </c>
      <c r="G46" s="10">
        <v>5920</v>
      </c>
      <c r="H46" s="10">
        <v>6692</v>
      </c>
      <c r="I46" s="10">
        <v>7464</v>
      </c>
      <c r="J46" s="10">
        <v>8237</v>
      </c>
      <c r="K46" s="10">
        <v>22737</v>
      </c>
      <c r="L46" s="9">
        <v>0</v>
      </c>
      <c r="V46" s="23"/>
      <c r="Z46"/>
    </row>
    <row r="47" spans="1:26" ht="15.75" x14ac:dyDescent="0.25">
      <c r="A47" s="8" t="s">
        <v>216</v>
      </c>
      <c r="B47" s="9" t="s">
        <v>12</v>
      </c>
      <c r="C47" s="9" t="s">
        <v>217</v>
      </c>
      <c r="D47" s="9" t="s">
        <v>218</v>
      </c>
      <c r="E47" s="9" t="s">
        <v>121</v>
      </c>
      <c r="F47" s="10">
        <v>5675</v>
      </c>
      <c r="G47" s="10">
        <v>6527</v>
      </c>
      <c r="H47" s="10">
        <v>7378</v>
      </c>
      <c r="I47" s="10">
        <v>8230</v>
      </c>
      <c r="J47" s="10">
        <v>9081</v>
      </c>
      <c r="K47" s="10">
        <v>22737</v>
      </c>
      <c r="L47" s="9">
        <v>0</v>
      </c>
      <c r="V47" s="23"/>
      <c r="Z47"/>
    </row>
    <row r="48" spans="1:26" ht="15.75" x14ac:dyDescent="0.25">
      <c r="A48" s="8" t="s">
        <v>220</v>
      </c>
      <c r="B48" s="9" t="s">
        <v>12</v>
      </c>
      <c r="C48" s="9" t="s">
        <v>221</v>
      </c>
      <c r="D48" s="9" t="s">
        <v>222</v>
      </c>
      <c r="E48" s="9" t="s">
        <v>32</v>
      </c>
      <c r="F48" s="10">
        <v>7243</v>
      </c>
      <c r="G48" s="10">
        <v>8330</v>
      </c>
      <c r="H48" s="10">
        <v>9417</v>
      </c>
      <c r="I48" s="10">
        <v>10503</v>
      </c>
      <c r="J48" s="10">
        <v>11590</v>
      </c>
      <c r="K48" s="10">
        <v>22737</v>
      </c>
      <c r="L48" s="9">
        <v>0</v>
      </c>
      <c r="V48"/>
      <c r="Z48"/>
    </row>
    <row r="49" spans="1:22" ht="15.75" x14ac:dyDescent="0.25">
      <c r="A49" s="8" t="s">
        <v>224</v>
      </c>
      <c r="B49" s="9" t="s">
        <v>52</v>
      </c>
      <c r="C49" s="9" t="s">
        <v>225</v>
      </c>
      <c r="D49" s="9" t="s">
        <v>226</v>
      </c>
      <c r="E49" s="9" t="s">
        <v>135</v>
      </c>
      <c r="F49" s="10">
        <v>6338</v>
      </c>
      <c r="G49" s="10">
        <v>6972</v>
      </c>
      <c r="H49" s="10">
        <v>7605</v>
      </c>
      <c r="I49" s="10">
        <v>8484</v>
      </c>
      <c r="J49" s="10">
        <v>9362</v>
      </c>
      <c r="K49" s="10">
        <v>22737</v>
      </c>
      <c r="L49" s="9">
        <v>0</v>
      </c>
      <c r="V49"/>
    </row>
    <row r="50" spans="1:22" ht="15.75" x14ac:dyDescent="0.25">
      <c r="A50" s="8" t="s">
        <v>228</v>
      </c>
      <c r="B50" s="9" t="s">
        <v>52</v>
      </c>
      <c r="C50" s="9" t="s">
        <v>229</v>
      </c>
      <c r="D50" s="9" t="s">
        <v>230</v>
      </c>
      <c r="E50" s="9" t="s">
        <v>59</v>
      </c>
      <c r="F50" s="10">
        <v>7337</v>
      </c>
      <c r="G50" s="10">
        <v>8071</v>
      </c>
      <c r="H50" s="10">
        <v>8804</v>
      </c>
      <c r="I50" s="10">
        <v>9821</v>
      </c>
      <c r="J50" s="10">
        <v>10838</v>
      </c>
      <c r="K50" s="10">
        <v>22737</v>
      </c>
      <c r="L50" s="9">
        <v>0</v>
      </c>
    </row>
    <row r="51" spans="1:22" ht="15.75" x14ac:dyDescent="0.25">
      <c r="A51" s="8" t="s">
        <v>231</v>
      </c>
      <c r="B51" s="9" t="s">
        <v>52</v>
      </c>
      <c r="C51" s="9" t="s">
        <v>232</v>
      </c>
      <c r="D51" s="9" t="s">
        <v>233</v>
      </c>
      <c r="E51" s="9" t="s">
        <v>63</v>
      </c>
      <c r="F51" s="10">
        <v>8089</v>
      </c>
      <c r="G51" s="10">
        <v>8898</v>
      </c>
      <c r="H51" s="10">
        <v>9707</v>
      </c>
      <c r="I51" s="10">
        <v>10828</v>
      </c>
      <c r="J51" s="10">
        <v>11949</v>
      </c>
      <c r="K51" s="10">
        <v>22737</v>
      </c>
      <c r="L51" s="9">
        <v>0</v>
      </c>
    </row>
    <row r="52" spans="1:22" ht="15.75" x14ac:dyDescent="0.25">
      <c r="A52" s="8" t="s">
        <v>234</v>
      </c>
      <c r="B52" s="9" t="s">
        <v>12</v>
      </c>
      <c r="C52" s="9" t="s">
        <v>235</v>
      </c>
      <c r="D52" s="9" t="s">
        <v>236</v>
      </c>
      <c r="E52" s="9" t="s">
        <v>237</v>
      </c>
      <c r="F52" s="10">
        <v>3658</v>
      </c>
      <c r="G52" s="10">
        <v>4207</v>
      </c>
      <c r="H52" s="10">
        <v>4756</v>
      </c>
      <c r="I52" s="10">
        <v>5305</v>
      </c>
      <c r="J52" s="10">
        <v>5854</v>
      </c>
      <c r="K52" s="10">
        <v>22737</v>
      </c>
      <c r="L52" s="9">
        <v>0</v>
      </c>
    </row>
    <row r="53" spans="1:22" ht="15.75" x14ac:dyDescent="0.25">
      <c r="A53" s="8" t="s">
        <v>239</v>
      </c>
      <c r="B53" s="9" t="s">
        <v>12</v>
      </c>
      <c r="C53" s="9" t="s">
        <v>240</v>
      </c>
      <c r="D53" s="9" t="s">
        <v>241</v>
      </c>
      <c r="E53" s="9" t="s">
        <v>47</v>
      </c>
      <c r="F53" s="10">
        <v>4033</v>
      </c>
      <c r="G53" s="10">
        <v>4638</v>
      </c>
      <c r="H53" s="10">
        <v>5244</v>
      </c>
      <c r="I53" s="10">
        <v>5849</v>
      </c>
      <c r="J53" s="10">
        <v>6454</v>
      </c>
      <c r="K53" s="10">
        <v>22737</v>
      </c>
      <c r="L53" s="9">
        <v>0</v>
      </c>
    </row>
    <row r="54" spans="1:22" ht="15.75" x14ac:dyDescent="0.25">
      <c r="A54" s="8" t="s">
        <v>242</v>
      </c>
      <c r="B54" s="9" t="s">
        <v>12</v>
      </c>
      <c r="C54" s="9" t="s">
        <v>243</v>
      </c>
      <c r="D54" s="9" t="s">
        <v>244</v>
      </c>
      <c r="E54" s="9" t="s">
        <v>43</v>
      </c>
      <c r="F54" s="10">
        <v>3484</v>
      </c>
      <c r="G54" s="10">
        <v>4007</v>
      </c>
      <c r="H54" s="10">
        <v>4530</v>
      </c>
      <c r="I54" s="10">
        <v>5052</v>
      </c>
      <c r="J54" s="10">
        <v>5575</v>
      </c>
      <c r="K54" s="10">
        <v>22737</v>
      </c>
      <c r="L54" s="9">
        <v>1</v>
      </c>
    </row>
    <row r="55" spans="1:22" ht="15.75" x14ac:dyDescent="0.25">
      <c r="A55" s="8" t="s">
        <v>245</v>
      </c>
      <c r="B55" s="9" t="s">
        <v>12</v>
      </c>
      <c r="C55" s="9" t="s">
        <v>246</v>
      </c>
      <c r="D55" s="9" t="s">
        <v>247</v>
      </c>
      <c r="E55" s="9" t="s">
        <v>248</v>
      </c>
      <c r="F55" s="10">
        <v>4235</v>
      </c>
      <c r="G55" s="10">
        <v>4870</v>
      </c>
      <c r="H55" s="10">
        <v>5506</v>
      </c>
      <c r="I55" s="10">
        <v>6141</v>
      </c>
      <c r="J55" s="10">
        <v>6776</v>
      </c>
      <c r="K55" s="10">
        <v>22737</v>
      </c>
      <c r="L55" s="9">
        <v>1</v>
      </c>
    </row>
    <row r="56" spans="1:22" ht="15.75" x14ac:dyDescent="0.25">
      <c r="A56" s="8" t="s">
        <v>249</v>
      </c>
      <c r="B56" s="9" t="s">
        <v>12</v>
      </c>
      <c r="C56" s="9" t="s">
        <v>250</v>
      </c>
      <c r="D56" s="9" t="s">
        <v>251</v>
      </c>
      <c r="E56" s="9" t="s">
        <v>15</v>
      </c>
      <c r="F56" s="10">
        <v>4669</v>
      </c>
      <c r="G56" s="10">
        <v>5370</v>
      </c>
      <c r="H56" s="10">
        <v>6070</v>
      </c>
      <c r="I56" s="10">
        <v>6770</v>
      </c>
      <c r="J56" s="10">
        <v>7471</v>
      </c>
      <c r="K56" s="10">
        <v>22737</v>
      </c>
      <c r="L56" s="9">
        <v>0</v>
      </c>
    </row>
    <row r="57" spans="1:22" ht="15.75" x14ac:dyDescent="0.25">
      <c r="A57" s="8" t="s">
        <v>252</v>
      </c>
      <c r="B57" s="9" t="s">
        <v>12</v>
      </c>
      <c r="C57" s="9" t="s">
        <v>253</v>
      </c>
      <c r="D57" s="9" t="s">
        <v>254</v>
      </c>
      <c r="E57" s="9" t="s">
        <v>255</v>
      </c>
      <c r="F57" s="10">
        <v>5405</v>
      </c>
      <c r="G57" s="10">
        <v>6216</v>
      </c>
      <c r="H57" s="10">
        <v>7027</v>
      </c>
      <c r="I57" s="10">
        <v>7838</v>
      </c>
      <c r="J57" s="10">
        <v>8649</v>
      </c>
      <c r="K57" s="10">
        <v>22737</v>
      </c>
      <c r="L57" s="9">
        <v>0</v>
      </c>
    </row>
    <row r="58" spans="1:22" ht="15.75" x14ac:dyDescent="0.25">
      <c r="A58" s="8" t="s">
        <v>256</v>
      </c>
      <c r="B58" s="9" t="s">
        <v>12</v>
      </c>
      <c r="C58" s="9" t="s">
        <v>257</v>
      </c>
      <c r="D58" s="9" t="s">
        <v>258</v>
      </c>
      <c r="E58" s="9" t="s">
        <v>259</v>
      </c>
      <c r="F58" s="10">
        <v>2730</v>
      </c>
      <c r="G58" s="10">
        <v>3139</v>
      </c>
      <c r="H58" s="10">
        <v>3549</v>
      </c>
      <c r="I58" s="10">
        <v>3959</v>
      </c>
      <c r="J58" s="10">
        <v>4368</v>
      </c>
      <c r="K58" s="10">
        <v>22737</v>
      </c>
      <c r="L58" s="9">
        <v>1</v>
      </c>
    </row>
    <row r="59" spans="1:22" ht="15.75" x14ac:dyDescent="0.25">
      <c r="A59" s="8" t="s">
        <v>260</v>
      </c>
      <c r="B59" s="9" t="s">
        <v>12</v>
      </c>
      <c r="C59" s="9" t="s">
        <v>261</v>
      </c>
      <c r="D59" s="9" t="s">
        <v>262</v>
      </c>
      <c r="E59" s="9" t="s">
        <v>263</v>
      </c>
      <c r="F59" s="10">
        <v>3010</v>
      </c>
      <c r="G59" s="10">
        <v>3461</v>
      </c>
      <c r="H59" s="10">
        <v>3913</v>
      </c>
      <c r="I59" s="10">
        <v>4364</v>
      </c>
      <c r="J59" s="10">
        <v>4816</v>
      </c>
      <c r="K59" s="10">
        <v>22737</v>
      </c>
      <c r="L59" s="9">
        <v>1</v>
      </c>
    </row>
    <row r="60" spans="1:22" ht="15.75" x14ac:dyDescent="0.25">
      <c r="A60" s="8" t="s">
        <v>264</v>
      </c>
      <c r="B60" s="9" t="s">
        <v>12</v>
      </c>
      <c r="C60" s="9" t="s">
        <v>265</v>
      </c>
      <c r="D60" s="9" t="s">
        <v>266</v>
      </c>
      <c r="E60" s="9" t="s">
        <v>237</v>
      </c>
      <c r="F60" s="10">
        <v>3658</v>
      </c>
      <c r="G60" s="10">
        <v>4207</v>
      </c>
      <c r="H60" s="10">
        <v>4756</v>
      </c>
      <c r="I60" s="10">
        <v>5305</v>
      </c>
      <c r="J60" s="10">
        <v>5854</v>
      </c>
      <c r="K60" s="10">
        <v>22737</v>
      </c>
      <c r="L60" s="9">
        <v>0</v>
      </c>
    </row>
    <row r="61" spans="1:22" ht="15.75" x14ac:dyDescent="0.25">
      <c r="A61" s="8" t="s">
        <v>267</v>
      </c>
      <c r="B61" s="9" t="s">
        <v>12</v>
      </c>
      <c r="C61" s="9" t="s">
        <v>268</v>
      </c>
      <c r="D61" s="9" t="s">
        <v>269</v>
      </c>
      <c r="E61" s="9" t="s">
        <v>270</v>
      </c>
      <c r="F61" s="10">
        <v>4447</v>
      </c>
      <c r="G61" s="10">
        <v>5114</v>
      </c>
      <c r="H61" s="10">
        <v>5781</v>
      </c>
      <c r="I61" s="10">
        <v>6448</v>
      </c>
      <c r="J61" s="10">
        <v>7115</v>
      </c>
      <c r="K61" s="10">
        <v>22737</v>
      </c>
      <c r="L61" s="9">
        <v>0</v>
      </c>
    </row>
    <row r="62" spans="1:22" ht="15.75" x14ac:dyDescent="0.25">
      <c r="A62" s="8" t="s">
        <v>271</v>
      </c>
      <c r="B62" s="9" t="s">
        <v>12</v>
      </c>
      <c r="C62" s="9" t="s">
        <v>272</v>
      </c>
      <c r="D62" s="9" t="s">
        <v>273</v>
      </c>
      <c r="E62" s="9" t="s">
        <v>19</v>
      </c>
      <c r="F62" s="10">
        <v>5148</v>
      </c>
      <c r="G62" s="10">
        <v>5920</v>
      </c>
      <c r="H62" s="10">
        <v>6692</v>
      </c>
      <c r="I62" s="10">
        <v>7464</v>
      </c>
      <c r="J62" s="10">
        <v>8237</v>
      </c>
      <c r="K62" s="10">
        <v>22737</v>
      </c>
      <c r="L62" s="9">
        <v>0</v>
      </c>
    </row>
    <row r="63" spans="1:22" ht="15.75" x14ac:dyDescent="0.25">
      <c r="A63" s="8" t="s">
        <v>274</v>
      </c>
      <c r="B63" s="9" t="s">
        <v>12</v>
      </c>
      <c r="C63" s="9" t="s">
        <v>275</v>
      </c>
      <c r="D63" s="9" t="s">
        <v>276</v>
      </c>
      <c r="E63" s="9" t="s">
        <v>121</v>
      </c>
      <c r="F63" s="10">
        <v>5675</v>
      </c>
      <c r="G63" s="10">
        <v>6527</v>
      </c>
      <c r="H63" s="10">
        <v>7378</v>
      </c>
      <c r="I63" s="10">
        <v>8230</v>
      </c>
      <c r="J63" s="10">
        <v>9081</v>
      </c>
      <c r="K63" s="10">
        <v>22737</v>
      </c>
      <c r="L63" s="9">
        <v>0</v>
      </c>
    </row>
    <row r="64" spans="1:22" ht="15.75" x14ac:dyDescent="0.25">
      <c r="A64" s="8" t="s">
        <v>277</v>
      </c>
      <c r="B64" s="9" t="s">
        <v>12</v>
      </c>
      <c r="C64" s="9" t="s">
        <v>278</v>
      </c>
      <c r="D64" s="9" t="s">
        <v>279</v>
      </c>
      <c r="E64" s="9" t="s">
        <v>100</v>
      </c>
      <c r="F64" s="10">
        <v>7606</v>
      </c>
      <c r="G64" s="10">
        <v>8746</v>
      </c>
      <c r="H64" s="10">
        <v>9887</v>
      </c>
      <c r="I64" s="10">
        <v>11028</v>
      </c>
      <c r="J64" s="10">
        <v>12170</v>
      </c>
      <c r="K64" s="10">
        <v>22737</v>
      </c>
      <c r="L64" s="9">
        <v>0</v>
      </c>
    </row>
    <row r="65" spans="1:12" ht="15.75" x14ac:dyDescent="0.25">
      <c r="A65" s="8" t="s">
        <v>280</v>
      </c>
      <c r="B65" s="9" t="s">
        <v>12</v>
      </c>
      <c r="C65" s="9" t="s">
        <v>281</v>
      </c>
      <c r="D65" s="9" t="s">
        <v>282</v>
      </c>
      <c r="E65" s="9" t="s">
        <v>104</v>
      </c>
      <c r="F65" s="10">
        <v>8385</v>
      </c>
      <c r="G65" s="10">
        <v>9643</v>
      </c>
      <c r="H65" s="10">
        <v>10901</v>
      </c>
      <c r="I65" s="10">
        <v>12159</v>
      </c>
      <c r="J65" s="10">
        <v>13417</v>
      </c>
      <c r="K65" s="10">
        <v>22737</v>
      </c>
      <c r="L65" s="9">
        <v>0</v>
      </c>
    </row>
    <row r="66" spans="1:12" ht="15.75" x14ac:dyDescent="0.25">
      <c r="A66" s="8" t="s">
        <v>283</v>
      </c>
      <c r="B66" s="9" t="s">
        <v>284</v>
      </c>
      <c r="C66" s="9" t="s">
        <v>285</v>
      </c>
      <c r="D66" s="9" t="s">
        <v>286</v>
      </c>
      <c r="E66" s="9" t="s">
        <v>287</v>
      </c>
      <c r="F66" s="10">
        <v>2866</v>
      </c>
      <c r="G66" s="10">
        <v>3153</v>
      </c>
      <c r="H66" s="10">
        <v>3440</v>
      </c>
      <c r="I66" s="10">
        <v>3727</v>
      </c>
      <c r="J66" s="10">
        <v>4013</v>
      </c>
      <c r="K66" s="10">
        <v>22737</v>
      </c>
      <c r="L66" s="9">
        <v>1</v>
      </c>
    </row>
    <row r="67" spans="1:12" ht="15.75" x14ac:dyDescent="0.25">
      <c r="A67" s="8" t="s">
        <v>288</v>
      </c>
      <c r="B67" s="9" t="s">
        <v>12</v>
      </c>
      <c r="C67" s="9" t="s">
        <v>289</v>
      </c>
      <c r="D67" s="9" t="s">
        <v>290</v>
      </c>
      <c r="E67" s="9" t="s">
        <v>23</v>
      </c>
      <c r="F67" s="10">
        <v>6570</v>
      </c>
      <c r="G67" s="10">
        <v>7555</v>
      </c>
      <c r="H67" s="10">
        <v>8541</v>
      </c>
      <c r="I67" s="10">
        <v>9527</v>
      </c>
      <c r="J67" s="10">
        <v>10512</v>
      </c>
      <c r="K67" s="10">
        <v>22737</v>
      </c>
      <c r="L67" s="9">
        <v>0</v>
      </c>
    </row>
    <row r="68" spans="1:12" ht="15.75" x14ac:dyDescent="0.25">
      <c r="A68" s="8" t="s">
        <v>291</v>
      </c>
      <c r="B68" s="9" t="s">
        <v>12</v>
      </c>
      <c r="C68" s="9" t="s">
        <v>292</v>
      </c>
      <c r="D68" s="9" t="s">
        <v>293</v>
      </c>
      <c r="E68" s="9" t="s">
        <v>100</v>
      </c>
      <c r="F68" s="10">
        <v>7606</v>
      </c>
      <c r="G68" s="10">
        <v>8746</v>
      </c>
      <c r="H68" s="10">
        <v>9887</v>
      </c>
      <c r="I68" s="10">
        <v>11028</v>
      </c>
      <c r="J68" s="10">
        <v>12170</v>
      </c>
      <c r="K68" s="10">
        <v>22737</v>
      </c>
      <c r="L68" s="9">
        <v>0</v>
      </c>
    </row>
    <row r="69" spans="1:12" ht="15.75" x14ac:dyDescent="0.25">
      <c r="A69" s="8" t="s">
        <v>294</v>
      </c>
      <c r="B69" s="9" t="s">
        <v>12</v>
      </c>
      <c r="C69" s="9" t="s">
        <v>295</v>
      </c>
      <c r="D69" s="9" t="s">
        <v>296</v>
      </c>
      <c r="E69" s="9" t="s">
        <v>104</v>
      </c>
      <c r="F69" s="10">
        <v>8385</v>
      </c>
      <c r="G69" s="10">
        <v>9643</v>
      </c>
      <c r="H69" s="10">
        <v>10901</v>
      </c>
      <c r="I69" s="10">
        <v>12159</v>
      </c>
      <c r="J69" s="10">
        <v>13417</v>
      </c>
      <c r="K69" s="10">
        <v>22737</v>
      </c>
      <c r="L69" s="9">
        <v>0</v>
      </c>
    </row>
    <row r="70" spans="1:12" ht="15.75" x14ac:dyDescent="0.25">
      <c r="A70" s="8" t="s">
        <v>297</v>
      </c>
      <c r="B70" s="9" t="s">
        <v>12</v>
      </c>
      <c r="C70" s="9" t="s">
        <v>298</v>
      </c>
      <c r="D70" s="9" t="s">
        <v>299</v>
      </c>
      <c r="E70" s="9" t="s">
        <v>300</v>
      </c>
      <c r="F70" s="10">
        <v>4903</v>
      </c>
      <c r="G70" s="10">
        <v>5638</v>
      </c>
      <c r="H70" s="10">
        <v>6374</v>
      </c>
      <c r="I70" s="10">
        <v>7109</v>
      </c>
      <c r="J70" s="10">
        <v>7845</v>
      </c>
      <c r="K70" s="10">
        <v>22737</v>
      </c>
      <c r="L70" s="9">
        <v>0</v>
      </c>
    </row>
    <row r="71" spans="1:12" ht="15.75" x14ac:dyDescent="0.25">
      <c r="A71" s="8" t="s">
        <v>301</v>
      </c>
      <c r="B71" s="9" t="s">
        <v>12</v>
      </c>
      <c r="C71" s="9" t="s">
        <v>302</v>
      </c>
      <c r="D71" s="9" t="s">
        <v>303</v>
      </c>
      <c r="E71" s="9" t="s">
        <v>121</v>
      </c>
      <c r="F71" s="10">
        <v>5675</v>
      </c>
      <c r="G71" s="10">
        <v>6527</v>
      </c>
      <c r="H71" s="10">
        <v>7378</v>
      </c>
      <c r="I71" s="10">
        <v>8230</v>
      </c>
      <c r="J71" s="10">
        <v>9081</v>
      </c>
      <c r="K71" s="10">
        <v>22737</v>
      </c>
      <c r="L71" s="9">
        <v>0</v>
      </c>
    </row>
    <row r="72" spans="1:12" ht="15.75" x14ac:dyDescent="0.25">
      <c r="A72" s="8" t="s">
        <v>304</v>
      </c>
      <c r="B72" s="9" t="s">
        <v>12</v>
      </c>
      <c r="C72" s="9" t="s">
        <v>305</v>
      </c>
      <c r="D72" s="9" t="s">
        <v>306</v>
      </c>
      <c r="E72" s="9" t="s">
        <v>43</v>
      </c>
      <c r="F72" s="10">
        <v>3484</v>
      </c>
      <c r="G72" s="10">
        <v>4007</v>
      </c>
      <c r="H72" s="10">
        <v>4530</v>
      </c>
      <c r="I72" s="10">
        <v>5052</v>
      </c>
      <c r="J72" s="10">
        <v>5575</v>
      </c>
      <c r="K72" s="10">
        <v>22737</v>
      </c>
      <c r="L72" s="9">
        <v>0</v>
      </c>
    </row>
    <row r="73" spans="1:12" ht="15.75" x14ac:dyDescent="0.25">
      <c r="A73" s="8" t="s">
        <v>307</v>
      </c>
      <c r="B73" s="9" t="s">
        <v>12</v>
      </c>
      <c r="C73" s="9" t="s">
        <v>308</v>
      </c>
      <c r="D73" s="9" t="s">
        <v>309</v>
      </c>
      <c r="E73" s="9" t="s">
        <v>47</v>
      </c>
      <c r="F73" s="10">
        <v>4033</v>
      </c>
      <c r="G73" s="10">
        <v>4638</v>
      </c>
      <c r="H73" s="10">
        <v>5244</v>
      </c>
      <c r="I73" s="10">
        <v>5849</v>
      </c>
      <c r="J73" s="10">
        <v>6454</v>
      </c>
      <c r="K73" s="10">
        <v>22737</v>
      </c>
      <c r="L73" s="9">
        <v>0</v>
      </c>
    </row>
    <row r="74" spans="1:12" ht="15.75" x14ac:dyDescent="0.25">
      <c r="A74" s="8" t="s">
        <v>310</v>
      </c>
      <c r="B74" s="9" t="s">
        <v>12</v>
      </c>
      <c r="C74" s="9" t="s">
        <v>311</v>
      </c>
      <c r="D74" s="9" t="s">
        <v>312</v>
      </c>
      <c r="E74" s="9" t="s">
        <v>248</v>
      </c>
      <c r="F74" s="10">
        <v>4235</v>
      </c>
      <c r="G74" s="10">
        <v>4870</v>
      </c>
      <c r="H74" s="10">
        <v>5506</v>
      </c>
      <c r="I74" s="10">
        <v>6141</v>
      </c>
      <c r="J74" s="10">
        <v>6776</v>
      </c>
      <c r="K74" s="10">
        <v>22737</v>
      </c>
      <c r="L74" s="9">
        <v>0</v>
      </c>
    </row>
    <row r="75" spans="1:12" ht="15.75" x14ac:dyDescent="0.25">
      <c r="A75" s="8" t="s">
        <v>313</v>
      </c>
      <c r="B75" s="9" t="s">
        <v>12</v>
      </c>
      <c r="C75" s="9" t="s">
        <v>314</v>
      </c>
      <c r="D75" s="9" t="s">
        <v>315</v>
      </c>
      <c r="E75" s="9" t="s">
        <v>255</v>
      </c>
      <c r="F75" s="10">
        <v>5405</v>
      </c>
      <c r="G75" s="10">
        <v>6216</v>
      </c>
      <c r="H75" s="10">
        <v>7027</v>
      </c>
      <c r="I75" s="10">
        <v>7838</v>
      </c>
      <c r="J75" s="10">
        <v>8649</v>
      </c>
      <c r="K75" s="10">
        <v>22737</v>
      </c>
      <c r="L75" s="9">
        <v>0</v>
      </c>
    </row>
    <row r="76" spans="1:12" ht="15.75" x14ac:dyDescent="0.25">
      <c r="A76" s="8" t="s">
        <v>316</v>
      </c>
      <c r="B76" s="9" t="s">
        <v>12</v>
      </c>
      <c r="C76" s="9" t="s">
        <v>317</v>
      </c>
      <c r="D76" s="9" t="s">
        <v>318</v>
      </c>
      <c r="E76" s="9" t="s">
        <v>255</v>
      </c>
      <c r="F76" s="10">
        <v>5405</v>
      </c>
      <c r="G76" s="10">
        <v>6216</v>
      </c>
      <c r="H76" s="10">
        <v>7027</v>
      </c>
      <c r="I76" s="10">
        <v>7838</v>
      </c>
      <c r="J76" s="10">
        <v>8649</v>
      </c>
      <c r="K76" s="10">
        <v>22737</v>
      </c>
      <c r="L76" s="9">
        <v>0</v>
      </c>
    </row>
    <row r="77" spans="1:12" ht="15.75" x14ac:dyDescent="0.25">
      <c r="A77" s="8" t="s">
        <v>319</v>
      </c>
      <c r="B77" s="9" t="s">
        <v>12</v>
      </c>
      <c r="C77" s="9" t="s">
        <v>320</v>
      </c>
      <c r="D77" s="9" t="s">
        <v>321</v>
      </c>
      <c r="E77" s="9" t="s">
        <v>121</v>
      </c>
      <c r="F77" s="10">
        <v>5675</v>
      </c>
      <c r="G77" s="10">
        <v>6527</v>
      </c>
      <c r="H77" s="10">
        <v>7378</v>
      </c>
      <c r="I77" s="10">
        <v>8230</v>
      </c>
      <c r="J77" s="10">
        <v>9081</v>
      </c>
      <c r="K77" s="10">
        <v>22737</v>
      </c>
      <c r="L77" s="9">
        <v>0</v>
      </c>
    </row>
    <row r="78" spans="1:12" ht="15.75" x14ac:dyDescent="0.25">
      <c r="A78" s="8" t="s">
        <v>322</v>
      </c>
      <c r="B78" s="9" t="s">
        <v>12</v>
      </c>
      <c r="C78" s="9" t="s">
        <v>323</v>
      </c>
      <c r="D78" s="9" t="s">
        <v>324</v>
      </c>
      <c r="E78" s="9" t="s">
        <v>259</v>
      </c>
      <c r="F78" s="10">
        <v>2730</v>
      </c>
      <c r="G78" s="10">
        <v>3139</v>
      </c>
      <c r="H78" s="10">
        <v>3549</v>
      </c>
      <c r="I78" s="10">
        <v>3959</v>
      </c>
      <c r="J78" s="10">
        <v>4368</v>
      </c>
      <c r="K78" s="10">
        <v>22737</v>
      </c>
      <c r="L78" s="9">
        <v>1</v>
      </c>
    </row>
    <row r="79" spans="1:12" ht="15.75" x14ac:dyDescent="0.25">
      <c r="A79" s="8" t="s">
        <v>325</v>
      </c>
      <c r="B79" s="9" t="s">
        <v>52</v>
      </c>
      <c r="C79" s="9" t="s">
        <v>326</v>
      </c>
      <c r="D79" s="9" t="s">
        <v>327</v>
      </c>
      <c r="E79" s="9" t="s">
        <v>135</v>
      </c>
      <c r="F79" s="10">
        <v>6338</v>
      </c>
      <c r="G79" s="10">
        <v>6972</v>
      </c>
      <c r="H79" s="10">
        <v>7605</v>
      </c>
      <c r="I79" s="10">
        <v>8484</v>
      </c>
      <c r="J79" s="10">
        <v>9362</v>
      </c>
      <c r="K79" s="10">
        <v>22737</v>
      </c>
      <c r="L79" s="9">
        <v>0</v>
      </c>
    </row>
    <row r="80" spans="1:12" ht="15.75" x14ac:dyDescent="0.25">
      <c r="A80" s="8" t="s">
        <v>328</v>
      </c>
      <c r="B80" s="9" t="s">
        <v>52</v>
      </c>
      <c r="C80" s="9" t="s">
        <v>329</v>
      </c>
      <c r="D80" s="9" t="s">
        <v>330</v>
      </c>
      <c r="E80" s="9" t="s">
        <v>59</v>
      </c>
      <c r="F80" s="10">
        <v>7337</v>
      </c>
      <c r="G80" s="10">
        <v>8071</v>
      </c>
      <c r="H80" s="10">
        <v>8804</v>
      </c>
      <c r="I80" s="10">
        <v>9821</v>
      </c>
      <c r="J80" s="10">
        <v>10838</v>
      </c>
      <c r="K80" s="10">
        <v>22737</v>
      </c>
      <c r="L80" s="9">
        <v>0</v>
      </c>
    </row>
    <row r="81" spans="1:12" ht="15.75" x14ac:dyDescent="0.25">
      <c r="A81" s="8" t="s">
        <v>331</v>
      </c>
      <c r="B81" s="9" t="s">
        <v>199</v>
      </c>
      <c r="C81" s="9" t="s">
        <v>332</v>
      </c>
      <c r="D81" s="9" t="s">
        <v>333</v>
      </c>
      <c r="E81" s="9" t="s">
        <v>207</v>
      </c>
      <c r="F81" s="10">
        <v>3475</v>
      </c>
      <c r="G81" s="10">
        <v>3823</v>
      </c>
      <c r="H81" s="10">
        <v>4171</v>
      </c>
      <c r="I81" s="10">
        <v>4518</v>
      </c>
      <c r="J81" s="10">
        <v>4866</v>
      </c>
      <c r="K81" s="10">
        <v>22737</v>
      </c>
      <c r="L81" s="9">
        <v>3</v>
      </c>
    </row>
    <row r="82" spans="1:12" ht="15.75" x14ac:dyDescent="0.25">
      <c r="A82" s="8" t="s">
        <v>334</v>
      </c>
      <c r="B82" s="9" t="s">
        <v>199</v>
      </c>
      <c r="C82" s="9" t="s">
        <v>335</v>
      </c>
      <c r="D82" s="9" t="s">
        <v>336</v>
      </c>
      <c r="E82" s="9" t="s">
        <v>337</v>
      </c>
      <c r="F82" s="10">
        <v>3649</v>
      </c>
      <c r="G82" s="10">
        <v>4014</v>
      </c>
      <c r="H82" s="10">
        <v>4379</v>
      </c>
      <c r="I82" s="10">
        <v>4744</v>
      </c>
      <c r="J82" s="10">
        <v>5109</v>
      </c>
      <c r="K82" s="10">
        <v>22737</v>
      </c>
      <c r="L82" s="9">
        <v>3</v>
      </c>
    </row>
    <row r="83" spans="1:12" ht="15.75" x14ac:dyDescent="0.25">
      <c r="A83" s="8" t="s">
        <v>338</v>
      </c>
      <c r="B83" s="9" t="s">
        <v>199</v>
      </c>
      <c r="C83" s="9" t="s">
        <v>339</v>
      </c>
      <c r="D83" s="9" t="s">
        <v>340</v>
      </c>
      <c r="E83" s="9" t="s">
        <v>341</v>
      </c>
      <c r="F83" s="10">
        <v>5134</v>
      </c>
      <c r="G83" s="10">
        <v>5648</v>
      </c>
      <c r="H83" s="10">
        <v>6162</v>
      </c>
      <c r="I83" s="10">
        <v>6675</v>
      </c>
      <c r="J83" s="10">
        <v>7189</v>
      </c>
      <c r="K83" s="10">
        <v>22737</v>
      </c>
      <c r="L83" s="9">
        <v>0</v>
      </c>
    </row>
    <row r="84" spans="1:12" ht="15.75" x14ac:dyDescent="0.25">
      <c r="A84" s="8" t="s">
        <v>342</v>
      </c>
      <c r="B84" s="9" t="s">
        <v>199</v>
      </c>
      <c r="C84" s="9" t="s">
        <v>343</v>
      </c>
      <c r="D84" s="9" t="s">
        <v>344</v>
      </c>
      <c r="E84" s="9" t="s">
        <v>345</v>
      </c>
      <c r="F84" s="10">
        <v>5391</v>
      </c>
      <c r="G84" s="10">
        <v>5930</v>
      </c>
      <c r="H84" s="10">
        <v>6470</v>
      </c>
      <c r="I84" s="10">
        <v>7009</v>
      </c>
      <c r="J84" s="10">
        <v>7548</v>
      </c>
      <c r="K84" s="10">
        <v>22737</v>
      </c>
      <c r="L84" s="9">
        <v>0</v>
      </c>
    </row>
    <row r="85" spans="1:12" ht="15.75" x14ac:dyDescent="0.25">
      <c r="A85" s="8" t="s">
        <v>346</v>
      </c>
      <c r="B85" s="9" t="s">
        <v>199</v>
      </c>
      <c r="C85" s="9" t="s">
        <v>347</v>
      </c>
      <c r="D85" s="9" t="s">
        <v>348</v>
      </c>
      <c r="E85" s="9" t="s">
        <v>349</v>
      </c>
      <c r="F85" s="10">
        <v>8364</v>
      </c>
      <c r="G85" s="10">
        <v>9200</v>
      </c>
      <c r="H85" s="10">
        <v>10037</v>
      </c>
      <c r="I85" s="10">
        <v>10873</v>
      </c>
      <c r="J85" s="10">
        <v>11709</v>
      </c>
      <c r="K85" s="10">
        <v>22737</v>
      </c>
      <c r="L85" s="9">
        <v>0</v>
      </c>
    </row>
    <row r="86" spans="1:12" ht="15.75" x14ac:dyDescent="0.25">
      <c r="A86" s="8" t="s">
        <v>350</v>
      </c>
      <c r="B86" s="9" t="s">
        <v>199</v>
      </c>
      <c r="C86" s="9" t="s">
        <v>351</v>
      </c>
      <c r="D86" s="9" t="s">
        <v>352</v>
      </c>
      <c r="E86" s="9" t="s">
        <v>207</v>
      </c>
      <c r="F86" s="10">
        <v>3475</v>
      </c>
      <c r="G86" s="10">
        <v>3823</v>
      </c>
      <c r="H86" s="10">
        <v>4171</v>
      </c>
      <c r="I86" s="10">
        <v>4518</v>
      </c>
      <c r="J86" s="10">
        <v>4866</v>
      </c>
      <c r="K86" s="10">
        <v>22737</v>
      </c>
      <c r="L86" s="9">
        <v>1</v>
      </c>
    </row>
    <row r="87" spans="1:12" ht="15.75" x14ac:dyDescent="0.25">
      <c r="A87" s="8" t="s">
        <v>353</v>
      </c>
      <c r="B87" s="9" t="s">
        <v>199</v>
      </c>
      <c r="C87" s="9" t="s">
        <v>354</v>
      </c>
      <c r="D87" s="9" t="s">
        <v>355</v>
      </c>
      <c r="E87" s="9" t="s">
        <v>212</v>
      </c>
      <c r="F87" s="10">
        <v>4023</v>
      </c>
      <c r="G87" s="10">
        <v>4425</v>
      </c>
      <c r="H87" s="10">
        <v>4828</v>
      </c>
      <c r="I87" s="10">
        <v>5230</v>
      </c>
      <c r="J87" s="10">
        <v>5632</v>
      </c>
      <c r="K87" s="10">
        <v>22737</v>
      </c>
      <c r="L87" s="9">
        <v>1</v>
      </c>
    </row>
    <row r="88" spans="1:12" ht="15.75" x14ac:dyDescent="0.25">
      <c r="A88" s="8" t="s">
        <v>356</v>
      </c>
      <c r="B88" s="9" t="s">
        <v>199</v>
      </c>
      <c r="C88" s="9" t="s">
        <v>357</v>
      </c>
      <c r="D88" s="9" t="s">
        <v>358</v>
      </c>
      <c r="E88" s="9" t="s">
        <v>359</v>
      </c>
      <c r="F88" s="10">
        <v>4435</v>
      </c>
      <c r="G88" s="10">
        <v>4879</v>
      </c>
      <c r="H88" s="10">
        <v>5323</v>
      </c>
      <c r="I88" s="10">
        <v>5766</v>
      </c>
      <c r="J88" s="10">
        <v>6210</v>
      </c>
      <c r="K88" s="10">
        <v>22737</v>
      </c>
      <c r="L88" s="9">
        <v>0</v>
      </c>
    </row>
    <row r="89" spans="1:12" ht="15.75" x14ac:dyDescent="0.25">
      <c r="A89" s="8" t="s">
        <v>360</v>
      </c>
      <c r="B89" s="9" t="s">
        <v>199</v>
      </c>
      <c r="C89" s="9" t="s">
        <v>361</v>
      </c>
      <c r="D89" s="9" t="s">
        <v>362</v>
      </c>
      <c r="E89" s="9" t="s">
        <v>345</v>
      </c>
      <c r="F89" s="10">
        <v>5391</v>
      </c>
      <c r="G89" s="10">
        <v>5930</v>
      </c>
      <c r="H89" s="10">
        <v>6470</v>
      </c>
      <c r="I89" s="10">
        <v>7009</v>
      </c>
      <c r="J89" s="10">
        <v>7548</v>
      </c>
      <c r="K89" s="10">
        <v>22737</v>
      </c>
      <c r="L89" s="9">
        <v>0</v>
      </c>
    </row>
    <row r="90" spans="1:12" ht="15.75" x14ac:dyDescent="0.25">
      <c r="A90" s="8" t="s">
        <v>363</v>
      </c>
      <c r="B90" s="9" t="s">
        <v>199</v>
      </c>
      <c r="C90" s="9" t="s">
        <v>364</v>
      </c>
      <c r="D90" s="9" t="s">
        <v>365</v>
      </c>
      <c r="E90" s="9" t="s">
        <v>366</v>
      </c>
      <c r="F90" s="10">
        <v>5944</v>
      </c>
      <c r="G90" s="10">
        <v>6538</v>
      </c>
      <c r="H90" s="10">
        <v>7133</v>
      </c>
      <c r="I90" s="10">
        <v>7727</v>
      </c>
      <c r="J90" s="10">
        <v>8322</v>
      </c>
      <c r="K90" s="10">
        <v>22737</v>
      </c>
      <c r="L90" s="9">
        <v>0</v>
      </c>
    </row>
    <row r="91" spans="1:12" ht="15.75" x14ac:dyDescent="0.25">
      <c r="A91" s="8" t="s">
        <v>367</v>
      </c>
      <c r="B91" s="9" t="s">
        <v>72</v>
      </c>
      <c r="C91" s="9" t="s">
        <v>368</v>
      </c>
      <c r="D91" s="9" t="s">
        <v>369</v>
      </c>
      <c r="E91" s="9" t="s">
        <v>75</v>
      </c>
      <c r="F91" s="10">
        <v>3010</v>
      </c>
      <c r="G91" s="10">
        <v>3311</v>
      </c>
      <c r="H91" s="10">
        <v>3612</v>
      </c>
      <c r="I91" s="10">
        <v>3913</v>
      </c>
      <c r="J91" s="10">
        <v>4214</v>
      </c>
      <c r="K91" s="10">
        <v>22737</v>
      </c>
      <c r="L91" s="9">
        <v>1</v>
      </c>
    </row>
    <row r="92" spans="1:12" ht="15.75" x14ac:dyDescent="0.25">
      <c r="A92" s="8" t="s">
        <v>370</v>
      </c>
      <c r="B92" s="9" t="s">
        <v>72</v>
      </c>
      <c r="C92" s="9" t="s">
        <v>371</v>
      </c>
      <c r="D92" s="9" t="s">
        <v>372</v>
      </c>
      <c r="E92" s="9" t="s">
        <v>373</v>
      </c>
      <c r="F92" s="10">
        <v>3484</v>
      </c>
      <c r="G92" s="10">
        <v>3833</v>
      </c>
      <c r="H92" s="10">
        <v>4181</v>
      </c>
      <c r="I92" s="10">
        <v>4530</v>
      </c>
      <c r="J92" s="10">
        <v>4878</v>
      </c>
      <c r="K92" s="10">
        <v>22737</v>
      </c>
      <c r="L92" s="9">
        <v>1</v>
      </c>
    </row>
    <row r="93" spans="1:12" ht="15.75" x14ac:dyDescent="0.25">
      <c r="A93" s="8" t="s">
        <v>374</v>
      </c>
      <c r="B93" s="9" t="s">
        <v>72</v>
      </c>
      <c r="C93" s="9" t="s">
        <v>375</v>
      </c>
      <c r="D93" s="9" t="s">
        <v>376</v>
      </c>
      <c r="E93" s="9" t="s">
        <v>377</v>
      </c>
      <c r="F93" s="10">
        <v>4903</v>
      </c>
      <c r="G93" s="10">
        <v>5393</v>
      </c>
      <c r="H93" s="10">
        <v>5883</v>
      </c>
      <c r="I93" s="10">
        <v>6374</v>
      </c>
      <c r="J93" s="10">
        <v>6864</v>
      </c>
      <c r="K93" s="10">
        <v>22737</v>
      </c>
      <c r="L93" s="9">
        <v>0</v>
      </c>
    </row>
    <row r="94" spans="1:12" ht="15.75" x14ac:dyDescent="0.25">
      <c r="A94" s="8" t="s">
        <v>378</v>
      </c>
      <c r="B94" s="9" t="s">
        <v>12</v>
      </c>
      <c r="C94" s="9" t="s">
        <v>379</v>
      </c>
      <c r="D94" s="9" t="s">
        <v>380</v>
      </c>
      <c r="E94" s="9" t="s">
        <v>108</v>
      </c>
      <c r="F94" s="10">
        <v>3841</v>
      </c>
      <c r="G94" s="10">
        <v>4418</v>
      </c>
      <c r="H94" s="10">
        <v>4994</v>
      </c>
      <c r="I94" s="10">
        <v>5570</v>
      </c>
      <c r="J94" s="10">
        <v>6146</v>
      </c>
      <c r="K94" s="10">
        <v>22737</v>
      </c>
      <c r="L94" s="9">
        <v>0</v>
      </c>
    </row>
    <row r="95" spans="1:12" ht="15.75" x14ac:dyDescent="0.25">
      <c r="A95" s="8" t="s">
        <v>381</v>
      </c>
      <c r="B95" s="9" t="s">
        <v>12</v>
      </c>
      <c r="C95" s="9" t="s">
        <v>382</v>
      </c>
      <c r="D95" s="9" t="s">
        <v>383</v>
      </c>
      <c r="E95" s="9" t="s">
        <v>47</v>
      </c>
      <c r="F95" s="10">
        <v>4033</v>
      </c>
      <c r="G95" s="10">
        <v>4638</v>
      </c>
      <c r="H95" s="10">
        <v>5244</v>
      </c>
      <c r="I95" s="10">
        <v>5849</v>
      </c>
      <c r="J95" s="10">
        <v>6454</v>
      </c>
      <c r="K95" s="10">
        <v>22737</v>
      </c>
      <c r="L95" s="9">
        <v>0</v>
      </c>
    </row>
    <row r="96" spans="1:12" ht="15.75" x14ac:dyDescent="0.25">
      <c r="A96" s="8" t="s">
        <v>384</v>
      </c>
      <c r="B96" s="9" t="s">
        <v>12</v>
      </c>
      <c r="C96" s="9" t="s">
        <v>385</v>
      </c>
      <c r="D96" s="9" t="s">
        <v>386</v>
      </c>
      <c r="E96" s="9" t="s">
        <v>15</v>
      </c>
      <c r="F96" s="10">
        <v>4669</v>
      </c>
      <c r="G96" s="10">
        <v>5370</v>
      </c>
      <c r="H96" s="10">
        <v>6070</v>
      </c>
      <c r="I96" s="10">
        <v>6770</v>
      </c>
      <c r="J96" s="10">
        <v>7471</v>
      </c>
      <c r="K96" s="10">
        <v>22737</v>
      </c>
      <c r="L96" s="9">
        <v>0</v>
      </c>
    </row>
    <row r="97" spans="1:12" ht="15.75" x14ac:dyDescent="0.25">
      <c r="A97" s="8" t="s">
        <v>387</v>
      </c>
      <c r="B97" s="9" t="s">
        <v>12</v>
      </c>
      <c r="C97" s="9" t="s">
        <v>388</v>
      </c>
      <c r="D97" s="9" t="s">
        <v>389</v>
      </c>
      <c r="E97" s="9" t="s">
        <v>121</v>
      </c>
      <c r="F97" s="10">
        <v>5675</v>
      </c>
      <c r="G97" s="10">
        <v>6527</v>
      </c>
      <c r="H97" s="10">
        <v>7378</v>
      </c>
      <c r="I97" s="10">
        <v>8230</v>
      </c>
      <c r="J97" s="10">
        <v>9081</v>
      </c>
      <c r="K97" s="10">
        <v>22737</v>
      </c>
      <c r="L97" s="9">
        <v>0</v>
      </c>
    </row>
    <row r="98" spans="1:12" ht="15.75" x14ac:dyDescent="0.25">
      <c r="A98" s="8" t="s">
        <v>390</v>
      </c>
      <c r="B98" s="9" t="s">
        <v>12</v>
      </c>
      <c r="C98" s="9" t="s">
        <v>391</v>
      </c>
      <c r="D98" s="9" t="s">
        <v>392</v>
      </c>
      <c r="E98" s="9" t="s">
        <v>32</v>
      </c>
      <c r="F98" s="10">
        <v>7243</v>
      </c>
      <c r="G98" s="10">
        <v>8330</v>
      </c>
      <c r="H98" s="10">
        <v>9417</v>
      </c>
      <c r="I98" s="10">
        <v>10503</v>
      </c>
      <c r="J98" s="10">
        <v>11590</v>
      </c>
      <c r="K98" s="10">
        <v>22737</v>
      </c>
      <c r="L98" s="9">
        <v>0</v>
      </c>
    </row>
    <row r="99" spans="1:12" ht="15.75" x14ac:dyDescent="0.25">
      <c r="A99" s="8" t="s">
        <v>393</v>
      </c>
      <c r="B99" s="9" t="s">
        <v>12</v>
      </c>
      <c r="C99" s="9" t="s">
        <v>394</v>
      </c>
      <c r="D99" s="9" t="s">
        <v>395</v>
      </c>
      <c r="E99" s="9" t="s">
        <v>100</v>
      </c>
      <c r="F99" s="10">
        <v>7606</v>
      </c>
      <c r="G99" s="10">
        <v>8746</v>
      </c>
      <c r="H99" s="10">
        <v>9887</v>
      </c>
      <c r="I99" s="10">
        <v>11028</v>
      </c>
      <c r="J99" s="10">
        <v>12170</v>
      </c>
      <c r="K99" s="10">
        <v>22737</v>
      </c>
      <c r="L99" s="9">
        <v>0</v>
      </c>
    </row>
    <row r="100" spans="1:12" ht="15.75" x14ac:dyDescent="0.25">
      <c r="A100" s="8" t="s">
        <v>396</v>
      </c>
      <c r="B100" s="9" t="s">
        <v>183</v>
      </c>
      <c r="C100" s="9" t="s">
        <v>397</v>
      </c>
      <c r="D100" s="9" t="s">
        <v>398</v>
      </c>
      <c r="E100" s="9" t="s">
        <v>399</v>
      </c>
      <c r="F100" s="10">
        <v>7074</v>
      </c>
      <c r="G100" s="10">
        <v>7782</v>
      </c>
      <c r="H100" s="10">
        <v>8489</v>
      </c>
      <c r="I100" s="10">
        <v>9197</v>
      </c>
      <c r="J100" s="10">
        <v>9904</v>
      </c>
      <c r="K100" s="10">
        <v>22737</v>
      </c>
      <c r="L100" s="9">
        <v>0</v>
      </c>
    </row>
    <row r="101" spans="1:12" ht="15.75" x14ac:dyDescent="0.25">
      <c r="A101" s="8" t="s">
        <v>400</v>
      </c>
      <c r="B101" s="9" t="s">
        <v>183</v>
      </c>
      <c r="C101" s="9" t="s">
        <v>401</v>
      </c>
      <c r="D101" s="9" t="s">
        <v>402</v>
      </c>
      <c r="E101" s="9" t="s">
        <v>403</v>
      </c>
      <c r="F101" s="10">
        <v>5279</v>
      </c>
      <c r="G101" s="10">
        <v>5807</v>
      </c>
      <c r="H101" s="10">
        <v>6335</v>
      </c>
      <c r="I101" s="10">
        <v>6863</v>
      </c>
      <c r="J101" s="10">
        <v>7391</v>
      </c>
      <c r="K101" s="10">
        <v>22737</v>
      </c>
      <c r="L101" s="9">
        <v>0</v>
      </c>
    </row>
    <row r="102" spans="1:12" ht="15.75" x14ac:dyDescent="0.25">
      <c r="A102" s="8" t="s">
        <v>404</v>
      </c>
      <c r="B102" s="9" t="s">
        <v>183</v>
      </c>
      <c r="C102" s="9" t="s">
        <v>405</v>
      </c>
      <c r="D102" s="9" t="s">
        <v>406</v>
      </c>
      <c r="E102" s="9" t="s">
        <v>407</v>
      </c>
      <c r="F102" s="10">
        <v>6111</v>
      </c>
      <c r="G102" s="10">
        <v>6722</v>
      </c>
      <c r="H102" s="10">
        <v>7333</v>
      </c>
      <c r="I102" s="10">
        <v>7944</v>
      </c>
      <c r="J102" s="10">
        <v>8556</v>
      </c>
      <c r="K102" s="10">
        <v>22737</v>
      </c>
      <c r="L102" s="9">
        <v>0</v>
      </c>
    </row>
    <row r="103" spans="1:12" ht="15.75" x14ac:dyDescent="0.25">
      <c r="A103" s="8" t="s">
        <v>408</v>
      </c>
      <c r="B103" s="9" t="s">
        <v>183</v>
      </c>
      <c r="C103" s="9" t="s">
        <v>409</v>
      </c>
      <c r="D103" s="9" t="s">
        <v>410</v>
      </c>
      <c r="E103" s="9" t="s">
        <v>411</v>
      </c>
      <c r="F103" s="10">
        <v>5543</v>
      </c>
      <c r="G103" s="10">
        <v>6097</v>
      </c>
      <c r="H103" s="10">
        <v>6652</v>
      </c>
      <c r="I103" s="10">
        <v>7206</v>
      </c>
      <c r="J103" s="10">
        <v>7760</v>
      </c>
      <c r="K103" s="10">
        <v>22737</v>
      </c>
      <c r="L103" s="9">
        <v>0</v>
      </c>
    </row>
    <row r="104" spans="1:12" ht="15.75" x14ac:dyDescent="0.25">
      <c r="A104" s="8" t="s">
        <v>412</v>
      </c>
      <c r="B104" s="9" t="s">
        <v>12</v>
      </c>
      <c r="C104" s="9" t="s">
        <v>413</v>
      </c>
      <c r="D104" s="9" t="s">
        <v>414</v>
      </c>
      <c r="E104" s="9" t="s">
        <v>108</v>
      </c>
      <c r="F104" s="10">
        <v>3841</v>
      </c>
      <c r="G104" s="10">
        <v>4418</v>
      </c>
      <c r="H104" s="10">
        <v>4994</v>
      </c>
      <c r="I104" s="10">
        <v>5570</v>
      </c>
      <c r="J104" s="10">
        <v>6146</v>
      </c>
      <c r="K104" s="10">
        <v>22737</v>
      </c>
      <c r="L104" s="9">
        <v>0</v>
      </c>
    </row>
    <row r="105" spans="1:12" ht="15.75" x14ac:dyDescent="0.25">
      <c r="A105" s="8" t="s">
        <v>415</v>
      </c>
      <c r="B105" s="9" t="s">
        <v>12</v>
      </c>
      <c r="C105" s="9" t="s">
        <v>416</v>
      </c>
      <c r="D105" s="9" t="s">
        <v>417</v>
      </c>
      <c r="E105" s="9" t="s">
        <v>47</v>
      </c>
      <c r="F105" s="10">
        <v>4033</v>
      </c>
      <c r="G105" s="10">
        <v>4638</v>
      </c>
      <c r="H105" s="10">
        <v>5244</v>
      </c>
      <c r="I105" s="10">
        <v>5849</v>
      </c>
      <c r="J105" s="10">
        <v>6454</v>
      </c>
      <c r="K105" s="10">
        <v>22737</v>
      </c>
      <c r="L105" s="9">
        <v>0</v>
      </c>
    </row>
    <row r="106" spans="1:12" ht="15.75" x14ac:dyDescent="0.25">
      <c r="A106" s="8" t="s">
        <v>418</v>
      </c>
      <c r="B106" s="9" t="s">
        <v>12</v>
      </c>
      <c r="C106" s="9" t="s">
        <v>419</v>
      </c>
      <c r="D106" s="9" t="s">
        <v>420</v>
      </c>
      <c r="E106" s="9" t="s">
        <v>15</v>
      </c>
      <c r="F106" s="10">
        <v>4669</v>
      </c>
      <c r="G106" s="10">
        <v>5370</v>
      </c>
      <c r="H106" s="10">
        <v>6070</v>
      </c>
      <c r="I106" s="10">
        <v>6770</v>
      </c>
      <c r="J106" s="10">
        <v>7471</v>
      </c>
      <c r="K106" s="10">
        <v>22737</v>
      </c>
      <c r="L106" s="9">
        <v>0</v>
      </c>
    </row>
    <row r="107" spans="1:12" ht="15.75" x14ac:dyDescent="0.25">
      <c r="A107" s="8" t="s">
        <v>421</v>
      </c>
      <c r="B107" s="9" t="s">
        <v>12</v>
      </c>
      <c r="C107" s="9" t="s">
        <v>422</v>
      </c>
      <c r="D107" s="9" t="s">
        <v>423</v>
      </c>
      <c r="E107" s="9" t="s">
        <v>121</v>
      </c>
      <c r="F107" s="10">
        <v>5675</v>
      </c>
      <c r="G107" s="10">
        <v>6527</v>
      </c>
      <c r="H107" s="10">
        <v>7378</v>
      </c>
      <c r="I107" s="10">
        <v>8230</v>
      </c>
      <c r="J107" s="10">
        <v>9081</v>
      </c>
      <c r="K107" s="10">
        <v>22737</v>
      </c>
      <c r="L107" s="9">
        <v>0</v>
      </c>
    </row>
    <row r="108" spans="1:12" ht="15.75" x14ac:dyDescent="0.25">
      <c r="A108" s="8" t="s">
        <v>424</v>
      </c>
      <c r="B108" s="9" t="s">
        <v>12</v>
      </c>
      <c r="C108" s="9" t="s">
        <v>425</v>
      </c>
      <c r="D108" s="9" t="s">
        <v>426</v>
      </c>
      <c r="E108" s="9" t="s">
        <v>32</v>
      </c>
      <c r="F108" s="10">
        <v>7243</v>
      </c>
      <c r="G108" s="10">
        <v>8330</v>
      </c>
      <c r="H108" s="10">
        <v>9417</v>
      </c>
      <c r="I108" s="10">
        <v>10503</v>
      </c>
      <c r="J108" s="10">
        <v>11590</v>
      </c>
      <c r="K108" s="10">
        <v>22737</v>
      </c>
      <c r="L108" s="9">
        <v>0</v>
      </c>
    </row>
    <row r="109" spans="1:12" ht="15.75" x14ac:dyDescent="0.25">
      <c r="A109" s="8" t="s">
        <v>427</v>
      </c>
      <c r="B109" s="9" t="s">
        <v>12</v>
      </c>
      <c r="C109" s="9" t="s">
        <v>428</v>
      </c>
      <c r="D109" s="9" t="s">
        <v>429</v>
      </c>
      <c r="E109" s="9" t="s">
        <v>100</v>
      </c>
      <c r="F109" s="10">
        <v>7606</v>
      </c>
      <c r="G109" s="10">
        <v>8746</v>
      </c>
      <c r="H109" s="10">
        <v>9887</v>
      </c>
      <c r="I109" s="10">
        <v>11028</v>
      </c>
      <c r="J109" s="10">
        <v>12170</v>
      </c>
      <c r="K109" s="10">
        <v>22737</v>
      </c>
      <c r="L109" s="9">
        <v>0</v>
      </c>
    </row>
    <row r="110" spans="1:12" ht="15.75" x14ac:dyDescent="0.25">
      <c r="A110" s="8" t="s">
        <v>430</v>
      </c>
      <c r="B110" s="9" t="s">
        <v>199</v>
      </c>
      <c r="C110" s="9" t="s">
        <v>431</v>
      </c>
      <c r="D110" s="9" t="s">
        <v>432</v>
      </c>
      <c r="E110" s="9" t="s">
        <v>202</v>
      </c>
      <c r="F110" s="10">
        <v>2859</v>
      </c>
      <c r="G110" s="10">
        <v>3145</v>
      </c>
      <c r="H110" s="10">
        <v>3431</v>
      </c>
      <c r="I110" s="10">
        <v>3717</v>
      </c>
      <c r="J110" s="10">
        <v>4003</v>
      </c>
      <c r="K110" s="10">
        <v>22737</v>
      </c>
      <c r="L110" s="9">
        <v>1</v>
      </c>
    </row>
    <row r="111" spans="1:12" ht="15.75" x14ac:dyDescent="0.25">
      <c r="A111" s="8" t="s">
        <v>433</v>
      </c>
      <c r="B111" s="9" t="s">
        <v>199</v>
      </c>
      <c r="C111" s="9" t="s">
        <v>434</v>
      </c>
      <c r="D111" s="9" t="s">
        <v>435</v>
      </c>
      <c r="E111" s="9" t="s">
        <v>436</v>
      </c>
      <c r="F111" s="10">
        <v>3002</v>
      </c>
      <c r="G111" s="10">
        <v>3302</v>
      </c>
      <c r="H111" s="10">
        <v>3603</v>
      </c>
      <c r="I111" s="10">
        <v>3903</v>
      </c>
      <c r="J111" s="10">
        <v>4203</v>
      </c>
      <c r="K111" s="10">
        <v>22737</v>
      </c>
      <c r="L111" s="9">
        <v>1</v>
      </c>
    </row>
    <row r="112" spans="1:12" ht="15.75" x14ac:dyDescent="0.25">
      <c r="A112" s="8" t="s">
        <v>437</v>
      </c>
      <c r="B112" s="9" t="s">
        <v>12</v>
      </c>
      <c r="C112" s="9" t="s">
        <v>438</v>
      </c>
      <c r="D112" s="9" t="s">
        <v>439</v>
      </c>
      <c r="E112" s="9" t="s">
        <v>237</v>
      </c>
      <c r="F112" s="10">
        <v>3658</v>
      </c>
      <c r="G112" s="10">
        <v>4207</v>
      </c>
      <c r="H112" s="10">
        <v>4756</v>
      </c>
      <c r="I112" s="10">
        <v>5305</v>
      </c>
      <c r="J112" s="10">
        <v>5854</v>
      </c>
      <c r="K112" s="10">
        <v>22737</v>
      </c>
      <c r="L112" s="9">
        <v>0</v>
      </c>
    </row>
    <row r="113" spans="1:12" ht="15.75" x14ac:dyDescent="0.25">
      <c r="A113" s="8" t="s">
        <v>440</v>
      </c>
      <c r="B113" s="9" t="s">
        <v>12</v>
      </c>
      <c r="C113" s="9" t="s">
        <v>441</v>
      </c>
      <c r="D113" s="9" t="s">
        <v>442</v>
      </c>
      <c r="E113" s="9" t="s">
        <v>47</v>
      </c>
      <c r="F113" s="10">
        <v>4033</v>
      </c>
      <c r="G113" s="10">
        <v>4638</v>
      </c>
      <c r="H113" s="10">
        <v>5244</v>
      </c>
      <c r="I113" s="10">
        <v>5849</v>
      </c>
      <c r="J113" s="10">
        <v>6454</v>
      </c>
      <c r="K113" s="10">
        <v>22737</v>
      </c>
      <c r="L113" s="9">
        <v>0</v>
      </c>
    </row>
    <row r="114" spans="1:12" ht="15.75" x14ac:dyDescent="0.25">
      <c r="A114" s="8" t="s">
        <v>443</v>
      </c>
      <c r="B114" s="9" t="s">
        <v>12</v>
      </c>
      <c r="C114" s="9" t="s">
        <v>444</v>
      </c>
      <c r="D114" s="9" t="s">
        <v>445</v>
      </c>
      <c r="E114" s="9" t="s">
        <v>15</v>
      </c>
      <c r="F114" s="10">
        <v>4669</v>
      </c>
      <c r="G114" s="10">
        <v>5370</v>
      </c>
      <c r="H114" s="10">
        <v>6070</v>
      </c>
      <c r="I114" s="10">
        <v>6770</v>
      </c>
      <c r="J114" s="10">
        <v>7471</v>
      </c>
      <c r="K114" s="10">
        <v>22737</v>
      </c>
      <c r="L114" s="9">
        <v>0</v>
      </c>
    </row>
    <row r="115" spans="1:12" ht="15.75" x14ac:dyDescent="0.25">
      <c r="A115" s="8" t="s">
        <v>446</v>
      </c>
      <c r="B115" s="9" t="s">
        <v>12</v>
      </c>
      <c r="C115" s="9" t="s">
        <v>447</v>
      </c>
      <c r="D115" s="9" t="s">
        <v>448</v>
      </c>
      <c r="E115" s="9" t="s">
        <v>121</v>
      </c>
      <c r="F115" s="10">
        <v>5675</v>
      </c>
      <c r="G115" s="10">
        <v>6527</v>
      </c>
      <c r="H115" s="10">
        <v>7378</v>
      </c>
      <c r="I115" s="10">
        <v>8230</v>
      </c>
      <c r="J115" s="10">
        <v>9081</v>
      </c>
      <c r="K115" s="10">
        <v>22737</v>
      </c>
      <c r="L115" s="9">
        <v>0</v>
      </c>
    </row>
    <row r="116" spans="1:12" ht="15.75" x14ac:dyDescent="0.25">
      <c r="A116" s="8" t="s">
        <v>449</v>
      </c>
      <c r="B116" s="9" t="s">
        <v>12</v>
      </c>
      <c r="C116" s="9" t="s">
        <v>450</v>
      </c>
      <c r="D116" s="9" t="s">
        <v>451</v>
      </c>
      <c r="E116" s="9" t="s">
        <v>23</v>
      </c>
      <c r="F116" s="10">
        <v>6570</v>
      </c>
      <c r="G116" s="10">
        <v>7555</v>
      </c>
      <c r="H116" s="10">
        <v>8541</v>
      </c>
      <c r="I116" s="10">
        <v>9527</v>
      </c>
      <c r="J116" s="10">
        <v>10512</v>
      </c>
      <c r="K116" s="10">
        <v>22737</v>
      </c>
      <c r="L116" s="9">
        <v>0</v>
      </c>
    </row>
    <row r="117" spans="1:12" ht="15.75" x14ac:dyDescent="0.25">
      <c r="A117" s="8" t="s">
        <v>452</v>
      </c>
      <c r="B117" s="9" t="s">
        <v>12</v>
      </c>
      <c r="C117" s="9" t="s">
        <v>453</v>
      </c>
      <c r="D117" s="9" t="s">
        <v>454</v>
      </c>
      <c r="E117" s="9" t="s">
        <v>32</v>
      </c>
      <c r="F117" s="10">
        <v>7243</v>
      </c>
      <c r="G117" s="10">
        <v>8330</v>
      </c>
      <c r="H117" s="10">
        <v>9417</v>
      </c>
      <c r="I117" s="10">
        <v>10503</v>
      </c>
      <c r="J117" s="10">
        <v>11590</v>
      </c>
      <c r="K117" s="10">
        <v>22737</v>
      </c>
      <c r="L117" s="9">
        <v>0</v>
      </c>
    </row>
    <row r="118" spans="1:12" ht="15.75" x14ac:dyDescent="0.25">
      <c r="A118" s="8" t="s">
        <v>455</v>
      </c>
      <c r="B118" s="9" t="s">
        <v>12</v>
      </c>
      <c r="C118" s="9" t="s">
        <v>456</v>
      </c>
      <c r="D118" s="9" t="s">
        <v>457</v>
      </c>
      <c r="E118" s="9" t="s">
        <v>100</v>
      </c>
      <c r="F118" s="10">
        <v>7606</v>
      </c>
      <c r="G118" s="10">
        <v>8746</v>
      </c>
      <c r="H118" s="10">
        <v>9887</v>
      </c>
      <c r="I118" s="10">
        <v>11028</v>
      </c>
      <c r="J118" s="10">
        <v>12170</v>
      </c>
      <c r="K118" s="10">
        <v>22737</v>
      </c>
      <c r="L118" s="9">
        <v>0</v>
      </c>
    </row>
    <row r="119" spans="1:12" ht="15.75" x14ac:dyDescent="0.25">
      <c r="A119" s="8" t="s">
        <v>458</v>
      </c>
      <c r="B119" s="9" t="s">
        <v>12</v>
      </c>
      <c r="C119" s="9" t="s">
        <v>459</v>
      </c>
      <c r="D119" s="9" t="s">
        <v>460</v>
      </c>
      <c r="E119" s="9" t="s">
        <v>15</v>
      </c>
      <c r="F119" s="10">
        <v>4669</v>
      </c>
      <c r="G119" s="10">
        <v>5370</v>
      </c>
      <c r="H119" s="10">
        <v>6070</v>
      </c>
      <c r="I119" s="10">
        <v>6770</v>
      </c>
      <c r="J119" s="10">
        <v>7471</v>
      </c>
      <c r="K119" s="10">
        <v>22737</v>
      </c>
      <c r="L119" s="9">
        <v>0</v>
      </c>
    </row>
    <row r="120" spans="1:12" ht="15.75" x14ac:dyDescent="0.25">
      <c r="A120" s="8" t="s">
        <v>461</v>
      </c>
      <c r="B120" s="9" t="s">
        <v>12</v>
      </c>
      <c r="C120" s="9" t="s">
        <v>462</v>
      </c>
      <c r="D120" s="9" t="s">
        <v>463</v>
      </c>
      <c r="E120" s="9" t="s">
        <v>121</v>
      </c>
      <c r="F120" s="10">
        <v>5675</v>
      </c>
      <c r="G120" s="10">
        <v>6527</v>
      </c>
      <c r="H120" s="10">
        <v>7378</v>
      </c>
      <c r="I120" s="10">
        <v>8230</v>
      </c>
      <c r="J120" s="10">
        <v>9081</v>
      </c>
      <c r="K120" s="10">
        <v>22737</v>
      </c>
      <c r="L120" s="9">
        <v>0</v>
      </c>
    </row>
    <row r="121" spans="1:12" ht="15.75" x14ac:dyDescent="0.25">
      <c r="A121" s="8" t="s">
        <v>464</v>
      </c>
      <c r="B121" s="9" t="s">
        <v>12</v>
      </c>
      <c r="C121" s="9" t="s">
        <v>465</v>
      </c>
      <c r="D121" s="9" t="s">
        <v>466</v>
      </c>
      <c r="E121" s="9" t="s">
        <v>23</v>
      </c>
      <c r="F121" s="10">
        <v>6570</v>
      </c>
      <c r="G121" s="10">
        <v>7555</v>
      </c>
      <c r="H121" s="10">
        <v>8541</v>
      </c>
      <c r="I121" s="10">
        <v>9527</v>
      </c>
      <c r="J121" s="10">
        <v>10512</v>
      </c>
      <c r="K121" s="10">
        <v>22737</v>
      </c>
      <c r="L121" s="9">
        <v>0</v>
      </c>
    </row>
    <row r="122" spans="1:12" ht="15.75" x14ac:dyDescent="0.25">
      <c r="A122" s="8" t="s">
        <v>467</v>
      </c>
      <c r="B122" s="9" t="s">
        <v>12</v>
      </c>
      <c r="C122" s="9" t="s">
        <v>468</v>
      </c>
      <c r="D122" s="9" t="s">
        <v>469</v>
      </c>
      <c r="E122" s="9" t="s">
        <v>47</v>
      </c>
      <c r="F122" s="10">
        <v>4033</v>
      </c>
      <c r="G122" s="10">
        <v>4638</v>
      </c>
      <c r="H122" s="10">
        <v>5244</v>
      </c>
      <c r="I122" s="10">
        <v>5849</v>
      </c>
      <c r="J122" s="10">
        <v>6454</v>
      </c>
      <c r="K122" s="10">
        <v>22737</v>
      </c>
      <c r="L122" s="9">
        <v>0</v>
      </c>
    </row>
    <row r="123" spans="1:12" ht="15.75" x14ac:dyDescent="0.25">
      <c r="A123" s="8" t="s">
        <v>470</v>
      </c>
      <c r="B123" s="9" t="s">
        <v>12</v>
      </c>
      <c r="C123" s="9" t="s">
        <v>471</v>
      </c>
      <c r="D123" s="9" t="s">
        <v>472</v>
      </c>
      <c r="E123" s="9" t="s">
        <v>108</v>
      </c>
      <c r="F123" s="10">
        <v>3841</v>
      </c>
      <c r="G123" s="10">
        <v>4418</v>
      </c>
      <c r="H123" s="10">
        <v>4994</v>
      </c>
      <c r="I123" s="10">
        <v>5570</v>
      </c>
      <c r="J123" s="10">
        <v>6146</v>
      </c>
      <c r="K123" s="10">
        <v>22737</v>
      </c>
      <c r="L123" s="9">
        <v>0</v>
      </c>
    </row>
    <row r="124" spans="1:12" ht="15.75" x14ac:dyDescent="0.25">
      <c r="A124" s="8" t="s">
        <v>473</v>
      </c>
      <c r="B124" s="9" t="s">
        <v>12</v>
      </c>
      <c r="C124" s="9" t="s">
        <v>474</v>
      </c>
      <c r="D124" s="9" t="s">
        <v>475</v>
      </c>
      <c r="E124" s="9" t="s">
        <v>47</v>
      </c>
      <c r="F124" s="10">
        <v>4033</v>
      </c>
      <c r="G124" s="10">
        <v>4638</v>
      </c>
      <c r="H124" s="10">
        <v>5244</v>
      </c>
      <c r="I124" s="10">
        <v>5849</v>
      </c>
      <c r="J124" s="10">
        <v>6454</v>
      </c>
      <c r="K124" s="10">
        <v>22737</v>
      </c>
      <c r="L124" s="9">
        <v>0</v>
      </c>
    </row>
    <row r="125" spans="1:12" ht="15.75" x14ac:dyDescent="0.25">
      <c r="A125" s="8" t="s">
        <v>476</v>
      </c>
      <c r="B125" s="9" t="s">
        <v>12</v>
      </c>
      <c r="C125" s="9" t="s">
        <v>477</v>
      </c>
      <c r="D125" s="9" t="s">
        <v>478</v>
      </c>
      <c r="E125" s="9" t="s">
        <v>15</v>
      </c>
      <c r="F125" s="10">
        <v>4669</v>
      </c>
      <c r="G125" s="10">
        <v>5370</v>
      </c>
      <c r="H125" s="10">
        <v>6070</v>
      </c>
      <c r="I125" s="10">
        <v>6770</v>
      </c>
      <c r="J125" s="10">
        <v>7471</v>
      </c>
      <c r="K125" s="10">
        <v>22737</v>
      </c>
      <c r="L125" s="9">
        <v>0</v>
      </c>
    </row>
    <row r="126" spans="1:12" ht="15.75" x14ac:dyDescent="0.25">
      <c r="A126" s="8" t="s">
        <v>479</v>
      </c>
      <c r="B126" s="9" t="s">
        <v>12</v>
      </c>
      <c r="C126" s="9" t="s">
        <v>480</v>
      </c>
      <c r="D126" s="9" t="s">
        <v>481</v>
      </c>
      <c r="E126" s="9" t="s">
        <v>121</v>
      </c>
      <c r="F126" s="10">
        <v>5675</v>
      </c>
      <c r="G126" s="10">
        <v>6527</v>
      </c>
      <c r="H126" s="10">
        <v>7378</v>
      </c>
      <c r="I126" s="10">
        <v>8230</v>
      </c>
      <c r="J126" s="10">
        <v>9081</v>
      </c>
      <c r="K126" s="10">
        <v>22737</v>
      </c>
      <c r="L126" s="9">
        <v>0</v>
      </c>
    </row>
    <row r="127" spans="1:12" ht="15.75" x14ac:dyDescent="0.25">
      <c r="A127" s="8" t="s">
        <v>482</v>
      </c>
      <c r="B127" s="9" t="s">
        <v>12</v>
      </c>
      <c r="C127" s="9" t="s">
        <v>483</v>
      </c>
      <c r="D127" s="9" t="s">
        <v>484</v>
      </c>
      <c r="E127" s="9" t="s">
        <v>32</v>
      </c>
      <c r="F127" s="10">
        <v>7243</v>
      </c>
      <c r="G127" s="10">
        <v>8330</v>
      </c>
      <c r="H127" s="10">
        <v>9417</v>
      </c>
      <c r="I127" s="10">
        <v>10503</v>
      </c>
      <c r="J127" s="10">
        <v>11590</v>
      </c>
      <c r="K127" s="10">
        <v>22737</v>
      </c>
      <c r="L127" s="9">
        <v>0</v>
      </c>
    </row>
    <row r="128" spans="1:12" ht="15.75" x14ac:dyDescent="0.25">
      <c r="A128" s="8" t="s">
        <v>485</v>
      </c>
      <c r="B128" s="9" t="s">
        <v>12</v>
      </c>
      <c r="C128" s="9" t="s">
        <v>486</v>
      </c>
      <c r="D128" s="9" t="s">
        <v>487</v>
      </c>
      <c r="E128" s="9" t="s">
        <v>100</v>
      </c>
      <c r="F128" s="10">
        <v>7606</v>
      </c>
      <c r="G128" s="10">
        <v>8746</v>
      </c>
      <c r="H128" s="10">
        <v>9887</v>
      </c>
      <c r="I128" s="10">
        <v>11028</v>
      </c>
      <c r="J128" s="10">
        <v>12170</v>
      </c>
      <c r="K128" s="10">
        <v>22737</v>
      </c>
      <c r="L128" s="9">
        <v>0</v>
      </c>
    </row>
    <row r="129" spans="1:12" ht="15.75" x14ac:dyDescent="0.25">
      <c r="A129" s="8" t="s">
        <v>488</v>
      </c>
      <c r="B129" s="9" t="s">
        <v>72</v>
      </c>
      <c r="C129" s="9" t="s">
        <v>489</v>
      </c>
      <c r="D129" s="9" t="s">
        <v>490</v>
      </c>
      <c r="E129" s="9" t="s">
        <v>377</v>
      </c>
      <c r="F129" s="10">
        <v>4903</v>
      </c>
      <c r="G129" s="10">
        <v>5393</v>
      </c>
      <c r="H129" s="10">
        <v>5883</v>
      </c>
      <c r="I129" s="10">
        <v>6374</v>
      </c>
      <c r="J129" s="10">
        <v>6864</v>
      </c>
      <c r="K129" s="10">
        <v>22737</v>
      </c>
      <c r="L129" s="9">
        <v>1</v>
      </c>
    </row>
    <row r="130" spans="1:12" ht="15.75" x14ac:dyDescent="0.25">
      <c r="A130" s="8" t="s">
        <v>491</v>
      </c>
      <c r="B130" s="9" t="s">
        <v>72</v>
      </c>
      <c r="C130" s="9" t="s">
        <v>492</v>
      </c>
      <c r="D130" s="9" t="s">
        <v>493</v>
      </c>
      <c r="E130" s="9" t="s">
        <v>494</v>
      </c>
      <c r="F130" s="10">
        <v>5959</v>
      </c>
      <c r="G130" s="10">
        <v>6555</v>
      </c>
      <c r="H130" s="10">
        <v>7151</v>
      </c>
      <c r="I130" s="10">
        <v>7747</v>
      </c>
      <c r="J130" s="10">
        <v>8343</v>
      </c>
      <c r="K130" s="10">
        <v>22737</v>
      </c>
      <c r="L130" s="9">
        <v>0</v>
      </c>
    </row>
    <row r="131" spans="1:12" ht="15.75" x14ac:dyDescent="0.25">
      <c r="A131" s="8" t="s">
        <v>495</v>
      </c>
      <c r="B131" s="9" t="s">
        <v>12</v>
      </c>
      <c r="C131" s="9" t="s">
        <v>496</v>
      </c>
      <c r="D131" s="9" t="s">
        <v>497</v>
      </c>
      <c r="E131" s="9" t="s">
        <v>32</v>
      </c>
      <c r="F131" s="10">
        <v>7243</v>
      </c>
      <c r="G131" s="10">
        <v>8330</v>
      </c>
      <c r="H131" s="10">
        <v>9417</v>
      </c>
      <c r="I131" s="10">
        <v>10503</v>
      </c>
      <c r="J131" s="10">
        <v>11590</v>
      </c>
      <c r="K131" s="10">
        <v>22737</v>
      </c>
      <c r="L131" s="9">
        <v>0</v>
      </c>
    </row>
    <row r="132" spans="1:12" ht="15.75" x14ac:dyDescent="0.25">
      <c r="A132" s="8" t="s">
        <v>498</v>
      </c>
      <c r="B132" s="9" t="s">
        <v>72</v>
      </c>
      <c r="C132" s="9" t="s">
        <v>499</v>
      </c>
      <c r="D132" s="9" t="s">
        <v>500</v>
      </c>
      <c r="E132" s="9" t="s">
        <v>75</v>
      </c>
      <c r="F132" s="10">
        <v>3010</v>
      </c>
      <c r="G132" s="10">
        <v>3311</v>
      </c>
      <c r="H132" s="10">
        <v>3612</v>
      </c>
      <c r="I132" s="10">
        <v>3913</v>
      </c>
      <c r="J132" s="10">
        <v>4214</v>
      </c>
      <c r="K132" s="10">
        <v>22737</v>
      </c>
      <c r="L132" s="9">
        <v>1</v>
      </c>
    </row>
    <row r="133" spans="1:12" ht="15.75" x14ac:dyDescent="0.25">
      <c r="A133" s="8" t="s">
        <v>501</v>
      </c>
      <c r="B133" s="9" t="s">
        <v>72</v>
      </c>
      <c r="C133" s="9" t="s">
        <v>502</v>
      </c>
      <c r="D133" s="9" t="s">
        <v>503</v>
      </c>
      <c r="E133" s="9" t="s">
        <v>504</v>
      </c>
      <c r="F133" s="10">
        <v>3658</v>
      </c>
      <c r="G133" s="10">
        <v>4024</v>
      </c>
      <c r="H133" s="10">
        <v>4390</v>
      </c>
      <c r="I133" s="10">
        <v>4756</v>
      </c>
      <c r="J133" s="10">
        <v>5122</v>
      </c>
      <c r="K133" s="10">
        <v>22737</v>
      </c>
      <c r="L133" s="9">
        <v>1</v>
      </c>
    </row>
    <row r="134" spans="1:12" ht="15.75" x14ac:dyDescent="0.25">
      <c r="A134" s="8" t="s">
        <v>505</v>
      </c>
      <c r="B134" s="9" t="s">
        <v>72</v>
      </c>
      <c r="C134" s="9" t="s">
        <v>506</v>
      </c>
      <c r="D134" s="9" t="s">
        <v>507</v>
      </c>
      <c r="E134" s="9" t="s">
        <v>508</v>
      </c>
      <c r="F134" s="10">
        <v>2867</v>
      </c>
      <c r="G134" s="10">
        <v>3153</v>
      </c>
      <c r="H134" s="10">
        <v>3440</v>
      </c>
      <c r="I134" s="10">
        <v>3727</v>
      </c>
      <c r="J134" s="10">
        <v>4013</v>
      </c>
      <c r="K134" s="10">
        <v>22737</v>
      </c>
      <c r="L134" s="9">
        <v>1</v>
      </c>
    </row>
    <row r="135" spans="1:12" ht="15.75" x14ac:dyDescent="0.25">
      <c r="A135" s="8" t="s">
        <v>509</v>
      </c>
      <c r="B135" s="9" t="s">
        <v>72</v>
      </c>
      <c r="C135" s="9" t="s">
        <v>510</v>
      </c>
      <c r="D135" s="9" t="s">
        <v>511</v>
      </c>
      <c r="E135" s="9" t="s">
        <v>75</v>
      </c>
      <c r="F135" s="10">
        <v>3010</v>
      </c>
      <c r="G135" s="10">
        <v>3311</v>
      </c>
      <c r="H135" s="10">
        <v>3612</v>
      </c>
      <c r="I135" s="10">
        <v>3913</v>
      </c>
      <c r="J135" s="10">
        <v>4214</v>
      </c>
      <c r="K135" s="10">
        <v>22737</v>
      </c>
      <c r="L135" s="9">
        <v>1</v>
      </c>
    </row>
    <row r="136" spans="1:12" ht="15.75" x14ac:dyDescent="0.25">
      <c r="A136" s="8" t="s">
        <v>512</v>
      </c>
      <c r="B136" s="9" t="s">
        <v>72</v>
      </c>
      <c r="C136" s="9" t="s">
        <v>513</v>
      </c>
      <c r="D136" s="9" t="s">
        <v>514</v>
      </c>
      <c r="E136" s="9" t="s">
        <v>508</v>
      </c>
      <c r="F136" s="10">
        <v>2867</v>
      </c>
      <c r="G136" s="10">
        <v>3153</v>
      </c>
      <c r="H136" s="10">
        <v>3440</v>
      </c>
      <c r="I136" s="10">
        <v>3727</v>
      </c>
      <c r="J136" s="10">
        <v>4013</v>
      </c>
      <c r="K136" s="10">
        <v>22737</v>
      </c>
      <c r="L136" s="9">
        <v>1</v>
      </c>
    </row>
    <row r="137" spans="1:12" ht="15.75" x14ac:dyDescent="0.25">
      <c r="A137" s="8" t="s">
        <v>515</v>
      </c>
      <c r="B137" s="9" t="s">
        <v>12</v>
      </c>
      <c r="C137" s="9" t="s">
        <v>516</v>
      </c>
      <c r="D137" s="9" t="s">
        <v>517</v>
      </c>
      <c r="E137" s="9" t="s">
        <v>108</v>
      </c>
      <c r="F137" s="10">
        <v>3841</v>
      </c>
      <c r="G137" s="10">
        <v>4418</v>
      </c>
      <c r="H137" s="10">
        <v>4994</v>
      </c>
      <c r="I137" s="10">
        <v>5570</v>
      </c>
      <c r="J137" s="10">
        <v>6146</v>
      </c>
      <c r="K137" s="10">
        <v>22737</v>
      </c>
      <c r="L137" s="9">
        <v>0</v>
      </c>
    </row>
    <row r="138" spans="1:12" ht="15.75" x14ac:dyDescent="0.25">
      <c r="A138" s="8" t="s">
        <v>518</v>
      </c>
      <c r="B138" s="9" t="s">
        <v>12</v>
      </c>
      <c r="C138" s="9" t="s">
        <v>519</v>
      </c>
      <c r="D138" s="9" t="s">
        <v>520</v>
      </c>
      <c r="E138" s="9" t="s">
        <v>47</v>
      </c>
      <c r="F138" s="10">
        <v>4033</v>
      </c>
      <c r="G138" s="10">
        <v>4638</v>
      </c>
      <c r="H138" s="10">
        <v>5244</v>
      </c>
      <c r="I138" s="10">
        <v>5849</v>
      </c>
      <c r="J138" s="10">
        <v>6454</v>
      </c>
      <c r="K138" s="10">
        <v>22737</v>
      </c>
      <c r="L138" s="9">
        <v>0</v>
      </c>
    </row>
    <row r="139" spans="1:12" ht="15.75" x14ac:dyDescent="0.25">
      <c r="A139" s="8" t="s">
        <v>521</v>
      </c>
      <c r="B139" s="9" t="s">
        <v>12</v>
      </c>
      <c r="C139" s="9" t="s">
        <v>522</v>
      </c>
      <c r="D139" s="9" t="s">
        <v>523</v>
      </c>
      <c r="E139" s="9" t="s">
        <v>15</v>
      </c>
      <c r="F139" s="10">
        <v>4669</v>
      </c>
      <c r="G139" s="10">
        <v>5370</v>
      </c>
      <c r="H139" s="10">
        <v>6070</v>
      </c>
      <c r="I139" s="10">
        <v>6770</v>
      </c>
      <c r="J139" s="10">
        <v>7471</v>
      </c>
      <c r="K139" s="10">
        <v>22737</v>
      </c>
      <c r="L139" s="9">
        <v>0</v>
      </c>
    </row>
    <row r="140" spans="1:12" ht="15.75" x14ac:dyDescent="0.25">
      <c r="A140" s="8" t="s">
        <v>524</v>
      </c>
      <c r="B140" s="9" t="s">
        <v>12</v>
      </c>
      <c r="C140" s="9" t="s">
        <v>525</v>
      </c>
      <c r="D140" s="9" t="s">
        <v>526</v>
      </c>
      <c r="E140" s="9" t="s">
        <v>121</v>
      </c>
      <c r="F140" s="10">
        <v>5675</v>
      </c>
      <c r="G140" s="10">
        <v>6527</v>
      </c>
      <c r="H140" s="10">
        <v>7378</v>
      </c>
      <c r="I140" s="10">
        <v>8230</v>
      </c>
      <c r="J140" s="10">
        <v>9081</v>
      </c>
      <c r="K140" s="10">
        <v>22737</v>
      </c>
      <c r="L140" s="9">
        <v>0</v>
      </c>
    </row>
    <row r="141" spans="1:12" ht="15.75" x14ac:dyDescent="0.25">
      <c r="A141" s="8" t="s">
        <v>527</v>
      </c>
      <c r="B141" s="9" t="s">
        <v>12</v>
      </c>
      <c r="C141" s="9" t="s">
        <v>528</v>
      </c>
      <c r="D141" s="9" t="s">
        <v>529</v>
      </c>
      <c r="E141" s="9" t="s">
        <v>32</v>
      </c>
      <c r="F141" s="10">
        <v>7243</v>
      </c>
      <c r="G141" s="10">
        <v>8330</v>
      </c>
      <c r="H141" s="10">
        <v>9417</v>
      </c>
      <c r="I141" s="10">
        <v>10503</v>
      </c>
      <c r="J141" s="10">
        <v>11590</v>
      </c>
      <c r="K141" s="10">
        <v>22737</v>
      </c>
      <c r="L141" s="9">
        <v>0</v>
      </c>
    </row>
    <row r="142" spans="1:12" ht="15.75" x14ac:dyDescent="0.25">
      <c r="A142" s="8" t="s">
        <v>530</v>
      </c>
      <c r="B142" s="9" t="s">
        <v>12</v>
      </c>
      <c r="C142" s="9" t="s">
        <v>531</v>
      </c>
      <c r="D142" s="9" t="s">
        <v>532</v>
      </c>
      <c r="E142" s="9" t="s">
        <v>100</v>
      </c>
      <c r="F142" s="10">
        <v>7606</v>
      </c>
      <c r="G142" s="10">
        <v>8746</v>
      </c>
      <c r="H142" s="10">
        <v>9887</v>
      </c>
      <c r="I142" s="10">
        <v>11028</v>
      </c>
      <c r="J142" s="10">
        <v>12170</v>
      </c>
      <c r="K142" s="10">
        <v>22737</v>
      </c>
      <c r="L142" s="9">
        <v>0</v>
      </c>
    </row>
    <row r="143" spans="1:12" ht="15.75" x14ac:dyDescent="0.25">
      <c r="A143" s="8" t="s">
        <v>533</v>
      </c>
      <c r="B143" s="9" t="s">
        <v>12</v>
      </c>
      <c r="C143" s="9" t="s">
        <v>534</v>
      </c>
      <c r="D143" s="9" t="s">
        <v>535</v>
      </c>
      <c r="E143" s="9" t="s">
        <v>100</v>
      </c>
      <c r="F143" s="10">
        <v>7606</v>
      </c>
      <c r="G143" s="10">
        <v>8746</v>
      </c>
      <c r="H143" s="10">
        <v>9887</v>
      </c>
      <c r="I143" s="10">
        <v>11028</v>
      </c>
      <c r="J143" s="10">
        <v>12170</v>
      </c>
      <c r="K143" s="10">
        <v>22737</v>
      </c>
      <c r="L143" s="9">
        <v>0</v>
      </c>
    </row>
    <row r="144" spans="1:12" ht="15.75" x14ac:dyDescent="0.25">
      <c r="A144" s="8" t="s">
        <v>536</v>
      </c>
      <c r="B144" s="9" t="s">
        <v>12</v>
      </c>
      <c r="C144" s="9" t="s">
        <v>537</v>
      </c>
      <c r="D144" s="9" t="s">
        <v>538</v>
      </c>
      <c r="E144" s="9" t="s">
        <v>104</v>
      </c>
      <c r="F144" s="10">
        <v>8385</v>
      </c>
      <c r="G144" s="10">
        <v>9643</v>
      </c>
      <c r="H144" s="10">
        <v>10901</v>
      </c>
      <c r="I144" s="10">
        <v>12159</v>
      </c>
      <c r="J144" s="10">
        <v>13417</v>
      </c>
      <c r="K144" s="10">
        <v>22737</v>
      </c>
      <c r="L144" s="9">
        <v>0</v>
      </c>
    </row>
    <row r="145" spans="1:12" ht="15.75" x14ac:dyDescent="0.25">
      <c r="A145" s="8" t="s">
        <v>539</v>
      </c>
      <c r="B145" s="9" t="s">
        <v>12</v>
      </c>
      <c r="C145" s="9" t="s">
        <v>540</v>
      </c>
      <c r="D145" s="9" t="s">
        <v>541</v>
      </c>
      <c r="E145" s="9" t="s">
        <v>542</v>
      </c>
      <c r="F145" s="10">
        <v>8804</v>
      </c>
      <c r="G145" s="10">
        <v>10125</v>
      </c>
      <c r="H145" s="10">
        <v>11446</v>
      </c>
      <c r="I145" s="10">
        <v>12767</v>
      </c>
      <c r="J145" s="10">
        <v>14088</v>
      </c>
      <c r="K145" s="10">
        <v>22737</v>
      </c>
      <c r="L145" s="9">
        <v>0</v>
      </c>
    </row>
    <row r="146" spans="1:12" ht="15.75" x14ac:dyDescent="0.25">
      <c r="A146" s="8" t="s">
        <v>543</v>
      </c>
      <c r="B146" s="9" t="s">
        <v>183</v>
      </c>
      <c r="C146" s="9" t="s">
        <v>544</v>
      </c>
      <c r="D146" s="9" t="s">
        <v>545</v>
      </c>
      <c r="E146" s="9" t="s">
        <v>546</v>
      </c>
      <c r="F146" s="10">
        <v>5028</v>
      </c>
      <c r="G146" s="10">
        <v>5530</v>
      </c>
      <c r="H146" s="10">
        <v>6033</v>
      </c>
      <c r="I146" s="10">
        <v>6536</v>
      </c>
      <c r="J146" s="10">
        <v>7039</v>
      </c>
      <c r="K146" s="10">
        <v>22737</v>
      </c>
      <c r="L146" s="9">
        <v>1</v>
      </c>
    </row>
    <row r="147" spans="1:12" ht="15.75" x14ac:dyDescent="0.25">
      <c r="A147" s="8" t="s">
        <v>547</v>
      </c>
      <c r="B147" s="9" t="s">
        <v>183</v>
      </c>
      <c r="C147" s="9" t="s">
        <v>548</v>
      </c>
      <c r="D147" s="9" t="s">
        <v>549</v>
      </c>
      <c r="E147" s="9" t="s">
        <v>411</v>
      </c>
      <c r="F147" s="10">
        <v>5543</v>
      </c>
      <c r="G147" s="10">
        <v>6097</v>
      </c>
      <c r="H147" s="10">
        <v>6652</v>
      </c>
      <c r="I147" s="10">
        <v>7206</v>
      </c>
      <c r="J147" s="10">
        <v>7760</v>
      </c>
      <c r="K147" s="10">
        <v>22737</v>
      </c>
      <c r="L147" s="9">
        <v>1</v>
      </c>
    </row>
    <row r="148" spans="1:12" ht="15.75" x14ac:dyDescent="0.25">
      <c r="A148" s="8" t="s">
        <v>550</v>
      </c>
      <c r="B148" s="9" t="s">
        <v>183</v>
      </c>
      <c r="C148" s="9" t="s">
        <v>551</v>
      </c>
      <c r="D148" s="9" t="s">
        <v>552</v>
      </c>
      <c r="E148" s="9" t="s">
        <v>407</v>
      </c>
      <c r="F148" s="10">
        <v>6111</v>
      </c>
      <c r="G148" s="10">
        <v>6722</v>
      </c>
      <c r="H148" s="10">
        <v>7333</v>
      </c>
      <c r="I148" s="10">
        <v>7944</v>
      </c>
      <c r="J148" s="10">
        <v>8556</v>
      </c>
      <c r="K148" s="10">
        <v>22737</v>
      </c>
      <c r="L148" s="9">
        <v>0</v>
      </c>
    </row>
    <row r="149" spans="1:12" ht="15.75" x14ac:dyDescent="0.25">
      <c r="A149" s="8" t="s">
        <v>553</v>
      </c>
      <c r="B149" s="9" t="s">
        <v>183</v>
      </c>
      <c r="C149" s="9" t="s">
        <v>554</v>
      </c>
      <c r="D149" s="9" t="s">
        <v>555</v>
      </c>
      <c r="E149" s="9" t="s">
        <v>556</v>
      </c>
      <c r="F149" s="10">
        <v>4788</v>
      </c>
      <c r="G149" s="10">
        <v>5267</v>
      </c>
      <c r="H149" s="10">
        <v>5746</v>
      </c>
      <c r="I149" s="10">
        <v>6225</v>
      </c>
      <c r="J149" s="10">
        <v>6703</v>
      </c>
      <c r="K149" s="10">
        <v>22737</v>
      </c>
      <c r="L149" s="9">
        <v>1</v>
      </c>
    </row>
    <row r="150" spans="1:12" ht="15.75" x14ac:dyDescent="0.25">
      <c r="A150" s="8" t="s">
        <v>557</v>
      </c>
      <c r="B150" s="9" t="s">
        <v>183</v>
      </c>
      <c r="C150" s="9" t="s">
        <v>558</v>
      </c>
      <c r="D150" s="9" t="s">
        <v>559</v>
      </c>
      <c r="E150" s="9" t="s">
        <v>403</v>
      </c>
      <c r="F150" s="10">
        <v>5279</v>
      </c>
      <c r="G150" s="10">
        <v>5807</v>
      </c>
      <c r="H150" s="10">
        <v>6335</v>
      </c>
      <c r="I150" s="10">
        <v>6863</v>
      </c>
      <c r="J150" s="10">
        <v>7391</v>
      </c>
      <c r="K150" s="10">
        <v>22737</v>
      </c>
      <c r="L150" s="9">
        <v>1</v>
      </c>
    </row>
    <row r="151" spans="1:12" ht="15.75" x14ac:dyDescent="0.25">
      <c r="A151" s="8" t="s">
        <v>560</v>
      </c>
      <c r="B151" s="9" t="s">
        <v>183</v>
      </c>
      <c r="C151" s="9" t="s">
        <v>561</v>
      </c>
      <c r="D151" s="9" t="s">
        <v>562</v>
      </c>
      <c r="E151" s="9" t="s">
        <v>563</v>
      </c>
      <c r="F151" s="10">
        <v>5820</v>
      </c>
      <c r="G151" s="10">
        <v>6402</v>
      </c>
      <c r="H151" s="10">
        <v>6984</v>
      </c>
      <c r="I151" s="10">
        <v>7566</v>
      </c>
      <c r="J151" s="10">
        <v>8148</v>
      </c>
      <c r="K151" s="10">
        <v>22737</v>
      </c>
      <c r="L151" s="9">
        <v>0</v>
      </c>
    </row>
    <row r="152" spans="1:12" ht="15.75" x14ac:dyDescent="0.25">
      <c r="A152" s="8" t="s">
        <v>564</v>
      </c>
      <c r="B152" s="9" t="s">
        <v>183</v>
      </c>
      <c r="C152" s="9" t="s">
        <v>565</v>
      </c>
      <c r="D152" s="9" t="s">
        <v>566</v>
      </c>
      <c r="E152" s="9" t="s">
        <v>567</v>
      </c>
      <c r="F152" s="10">
        <v>6417</v>
      </c>
      <c r="G152" s="10">
        <v>7058</v>
      </c>
      <c r="H152" s="10">
        <v>7700</v>
      </c>
      <c r="I152" s="10">
        <v>8342</v>
      </c>
      <c r="J152" s="10">
        <v>8983</v>
      </c>
      <c r="K152" s="10">
        <v>22737</v>
      </c>
      <c r="L152" s="9">
        <v>0</v>
      </c>
    </row>
    <row r="153" spans="1:12" ht="15.75" x14ac:dyDescent="0.25">
      <c r="A153" s="8" t="s">
        <v>568</v>
      </c>
      <c r="B153" s="9" t="s">
        <v>183</v>
      </c>
      <c r="C153" s="9" t="s">
        <v>569</v>
      </c>
      <c r="D153" s="9" t="s">
        <v>570</v>
      </c>
      <c r="E153" s="9" t="s">
        <v>563</v>
      </c>
      <c r="F153" s="10">
        <v>5820</v>
      </c>
      <c r="G153" s="10">
        <v>6402</v>
      </c>
      <c r="H153" s="10">
        <v>6984</v>
      </c>
      <c r="I153" s="10">
        <v>7566</v>
      </c>
      <c r="J153" s="10">
        <v>8148</v>
      </c>
      <c r="K153" s="10">
        <v>22737</v>
      </c>
      <c r="L153" s="9">
        <v>1</v>
      </c>
    </row>
    <row r="154" spans="1:12" ht="15.75" x14ac:dyDescent="0.25">
      <c r="A154" s="8" t="s">
        <v>571</v>
      </c>
      <c r="B154" s="9" t="s">
        <v>183</v>
      </c>
      <c r="C154" s="9" t="s">
        <v>572</v>
      </c>
      <c r="D154" s="9" t="s">
        <v>573</v>
      </c>
      <c r="E154" s="9" t="s">
        <v>407</v>
      </c>
      <c r="F154" s="10">
        <v>6111</v>
      </c>
      <c r="G154" s="10">
        <v>6722</v>
      </c>
      <c r="H154" s="10">
        <v>7333</v>
      </c>
      <c r="I154" s="10">
        <v>7944</v>
      </c>
      <c r="J154" s="10">
        <v>8556</v>
      </c>
      <c r="K154" s="10">
        <v>22737</v>
      </c>
      <c r="L154" s="9">
        <v>0</v>
      </c>
    </row>
    <row r="155" spans="1:12" ht="15.75" x14ac:dyDescent="0.25">
      <c r="A155" s="8" t="s">
        <v>574</v>
      </c>
      <c r="B155" s="9" t="s">
        <v>183</v>
      </c>
      <c r="C155" s="9" t="s">
        <v>575</v>
      </c>
      <c r="D155" s="9" t="s">
        <v>576</v>
      </c>
      <c r="E155" s="9" t="s">
        <v>577</v>
      </c>
      <c r="F155" s="10">
        <v>3087</v>
      </c>
      <c r="G155" s="10">
        <v>3395</v>
      </c>
      <c r="H155" s="10">
        <v>3704</v>
      </c>
      <c r="I155" s="10">
        <v>4013</v>
      </c>
      <c r="J155" s="10">
        <v>4321</v>
      </c>
      <c r="K155" s="10">
        <v>22737</v>
      </c>
      <c r="L155" s="9">
        <v>1</v>
      </c>
    </row>
    <row r="156" spans="1:12" ht="15.75" x14ac:dyDescent="0.25">
      <c r="A156" s="8" t="s">
        <v>578</v>
      </c>
      <c r="B156" s="9" t="s">
        <v>183</v>
      </c>
      <c r="C156" s="9" t="s">
        <v>579</v>
      </c>
      <c r="D156" s="9" t="s">
        <v>580</v>
      </c>
      <c r="E156" s="9" t="s">
        <v>581</v>
      </c>
      <c r="F156" s="10">
        <v>4560</v>
      </c>
      <c r="G156" s="10">
        <v>5016</v>
      </c>
      <c r="H156" s="10">
        <v>5472</v>
      </c>
      <c r="I156" s="10">
        <v>5928</v>
      </c>
      <c r="J156" s="10">
        <v>6384</v>
      </c>
      <c r="K156" s="10">
        <v>22737</v>
      </c>
      <c r="L156" s="9">
        <v>1</v>
      </c>
    </row>
    <row r="157" spans="1:12" ht="15.75" x14ac:dyDescent="0.25">
      <c r="A157" s="8" t="s">
        <v>582</v>
      </c>
      <c r="B157" s="9" t="s">
        <v>183</v>
      </c>
      <c r="C157" s="9" t="s">
        <v>583</v>
      </c>
      <c r="D157" s="9" t="s">
        <v>584</v>
      </c>
      <c r="E157" s="9" t="s">
        <v>556</v>
      </c>
      <c r="F157" s="10">
        <v>4788</v>
      </c>
      <c r="G157" s="10">
        <v>5267</v>
      </c>
      <c r="H157" s="10">
        <v>5746</v>
      </c>
      <c r="I157" s="10">
        <v>6225</v>
      </c>
      <c r="J157" s="10">
        <v>6703</v>
      </c>
      <c r="K157" s="10">
        <v>22737</v>
      </c>
      <c r="L157" s="9">
        <v>1</v>
      </c>
    </row>
    <row r="158" spans="1:12" ht="15.75" x14ac:dyDescent="0.25">
      <c r="A158" s="8" t="s">
        <v>585</v>
      </c>
      <c r="B158" s="9" t="s">
        <v>183</v>
      </c>
      <c r="C158" s="9" t="s">
        <v>586</v>
      </c>
      <c r="D158" s="9" t="s">
        <v>587</v>
      </c>
      <c r="E158" s="9" t="s">
        <v>403</v>
      </c>
      <c r="F158" s="10">
        <v>5279</v>
      </c>
      <c r="G158" s="10">
        <v>5807</v>
      </c>
      <c r="H158" s="10">
        <v>6335</v>
      </c>
      <c r="I158" s="10">
        <v>6863</v>
      </c>
      <c r="J158" s="10">
        <v>7391</v>
      </c>
      <c r="K158" s="10">
        <v>22737</v>
      </c>
      <c r="L158" s="9">
        <v>1</v>
      </c>
    </row>
    <row r="159" spans="1:12" ht="15.75" x14ac:dyDescent="0.25">
      <c r="A159" s="8" t="s">
        <v>588</v>
      </c>
      <c r="B159" s="9" t="s">
        <v>183</v>
      </c>
      <c r="C159" s="9" t="s">
        <v>589</v>
      </c>
      <c r="D159" s="9" t="s">
        <v>590</v>
      </c>
      <c r="E159" s="9" t="s">
        <v>403</v>
      </c>
      <c r="F159" s="10">
        <v>5279</v>
      </c>
      <c r="G159" s="10">
        <v>5807</v>
      </c>
      <c r="H159" s="10">
        <v>6335</v>
      </c>
      <c r="I159" s="10">
        <v>6863</v>
      </c>
      <c r="J159" s="10">
        <v>7391</v>
      </c>
      <c r="K159" s="10">
        <v>22737</v>
      </c>
      <c r="L159" s="9">
        <v>1</v>
      </c>
    </row>
    <row r="160" spans="1:12" ht="15.75" x14ac:dyDescent="0.25">
      <c r="A160" s="8" t="s">
        <v>591</v>
      </c>
      <c r="B160" s="9" t="s">
        <v>183</v>
      </c>
      <c r="C160" s="9" t="s">
        <v>592</v>
      </c>
      <c r="D160" s="9" t="s">
        <v>593</v>
      </c>
      <c r="E160" s="9" t="s">
        <v>403</v>
      </c>
      <c r="F160" s="10">
        <v>5279</v>
      </c>
      <c r="G160" s="10">
        <v>5807</v>
      </c>
      <c r="H160" s="10">
        <v>6335</v>
      </c>
      <c r="I160" s="10">
        <v>6863</v>
      </c>
      <c r="J160" s="10">
        <v>7391</v>
      </c>
      <c r="K160" s="10">
        <v>22737</v>
      </c>
      <c r="L160" s="9">
        <v>1</v>
      </c>
    </row>
    <row r="161" spans="1:12" ht="15.75" x14ac:dyDescent="0.25">
      <c r="A161" s="8" t="s">
        <v>594</v>
      </c>
      <c r="B161" s="9" t="s">
        <v>183</v>
      </c>
      <c r="C161" s="9" t="s">
        <v>595</v>
      </c>
      <c r="D161" s="9" t="s">
        <v>596</v>
      </c>
      <c r="E161" s="9" t="s">
        <v>563</v>
      </c>
      <c r="F161" s="10">
        <v>5820</v>
      </c>
      <c r="G161" s="10">
        <v>6402</v>
      </c>
      <c r="H161" s="10">
        <v>6984</v>
      </c>
      <c r="I161" s="10">
        <v>7566</v>
      </c>
      <c r="J161" s="10">
        <v>8148</v>
      </c>
      <c r="K161" s="10">
        <v>22737</v>
      </c>
      <c r="L161" s="9">
        <v>1</v>
      </c>
    </row>
    <row r="162" spans="1:12" ht="15.75" x14ac:dyDescent="0.25">
      <c r="A162" s="8" t="s">
        <v>597</v>
      </c>
      <c r="B162" s="9" t="s">
        <v>183</v>
      </c>
      <c r="C162" s="9" t="s">
        <v>598</v>
      </c>
      <c r="D162" s="9" t="s">
        <v>599</v>
      </c>
      <c r="E162" s="9" t="s">
        <v>567</v>
      </c>
      <c r="F162" s="10">
        <v>6417</v>
      </c>
      <c r="G162" s="10">
        <v>7058</v>
      </c>
      <c r="H162" s="10">
        <v>7700</v>
      </c>
      <c r="I162" s="10">
        <v>8342</v>
      </c>
      <c r="J162" s="10">
        <v>8983</v>
      </c>
      <c r="K162" s="10">
        <v>22737</v>
      </c>
      <c r="L162" s="9">
        <v>0</v>
      </c>
    </row>
    <row r="163" spans="1:12" ht="15.75" x14ac:dyDescent="0.25">
      <c r="A163" s="8" t="s">
        <v>600</v>
      </c>
      <c r="B163" s="9" t="s">
        <v>284</v>
      </c>
      <c r="C163" s="9" t="s">
        <v>601</v>
      </c>
      <c r="D163" s="9" t="s">
        <v>602</v>
      </c>
      <c r="E163" s="9" t="s">
        <v>603</v>
      </c>
      <c r="F163" s="10">
        <v>4033</v>
      </c>
      <c r="G163" s="10">
        <v>4437</v>
      </c>
      <c r="H163" s="10">
        <v>4840</v>
      </c>
      <c r="I163" s="10">
        <v>5244</v>
      </c>
      <c r="J163" s="10">
        <v>5647</v>
      </c>
      <c r="K163" s="10">
        <v>22737</v>
      </c>
      <c r="L163" s="9">
        <v>1</v>
      </c>
    </row>
    <row r="164" spans="1:12" ht="15.75" x14ac:dyDescent="0.25">
      <c r="A164" s="8" t="s">
        <v>604</v>
      </c>
      <c r="B164" s="9" t="s">
        <v>284</v>
      </c>
      <c r="C164" s="9" t="s">
        <v>605</v>
      </c>
      <c r="D164" s="9" t="s">
        <v>606</v>
      </c>
      <c r="E164" s="9" t="s">
        <v>607</v>
      </c>
      <c r="F164" s="10">
        <v>4669</v>
      </c>
      <c r="G164" s="10">
        <v>5136</v>
      </c>
      <c r="H164" s="10">
        <v>5603</v>
      </c>
      <c r="I164" s="10">
        <v>6070</v>
      </c>
      <c r="J164" s="10">
        <v>6537</v>
      </c>
      <c r="K164" s="10">
        <v>22737</v>
      </c>
      <c r="L164" s="9">
        <v>1</v>
      </c>
    </row>
    <row r="165" spans="1:12" ht="15.75" x14ac:dyDescent="0.25">
      <c r="A165" s="8" t="s">
        <v>608</v>
      </c>
      <c r="B165" s="9" t="s">
        <v>284</v>
      </c>
      <c r="C165" s="9" t="s">
        <v>609</v>
      </c>
      <c r="D165" s="9" t="s">
        <v>610</v>
      </c>
      <c r="E165" s="9" t="s">
        <v>611</v>
      </c>
      <c r="F165" s="10">
        <v>6257</v>
      </c>
      <c r="G165" s="10">
        <v>6883</v>
      </c>
      <c r="H165" s="10">
        <v>7509</v>
      </c>
      <c r="I165" s="10">
        <v>8134</v>
      </c>
      <c r="J165" s="10">
        <v>8760</v>
      </c>
      <c r="K165" s="10">
        <v>22737</v>
      </c>
      <c r="L165" s="9">
        <v>1</v>
      </c>
    </row>
    <row r="166" spans="1:12" ht="15.75" x14ac:dyDescent="0.25">
      <c r="A166" s="8" t="s">
        <v>612</v>
      </c>
      <c r="B166" s="9" t="s">
        <v>12</v>
      </c>
      <c r="C166" s="9" t="s">
        <v>613</v>
      </c>
      <c r="D166" s="9" t="s">
        <v>614</v>
      </c>
      <c r="E166" s="9" t="s">
        <v>15</v>
      </c>
      <c r="F166" s="10">
        <v>4669</v>
      </c>
      <c r="G166" s="10">
        <v>5370</v>
      </c>
      <c r="H166" s="10">
        <v>6070</v>
      </c>
      <c r="I166" s="10">
        <v>6770</v>
      </c>
      <c r="J166" s="10">
        <v>7471</v>
      </c>
      <c r="K166" s="10">
        <v>22737</v>
      </c>
      <c r="L166" s="9">
        <v>0</v>
      </c>
    </row>
    <row r="167" spans="1:12" ht="15.75" x14ac:dyDescent="0.25">
      <c r="A167" s="8" t="s">
        <v>615</v>
      </c>
      <c r="B167" s="9" t="s">
        <v>183</v>
      </c>
      <c r="C167" s="9" t="s">
        <v>616</v>
      </c>
      <c r="D167" s="9" t="s">
        <v>617</v>
      </c>
      <c r="E167" s="9" t="s">
        <v>403</v>
      </c>
      <c r="F167" s="10">
        <v>5279</v>
      </c>
      <c r="G167" s="10">
        <v>5807</v>
      </c>
      <c r="H167" s="10">
        <v>6335</v>
      </c>
      <c r="I167" s="10">
        <v>6863</v>
      </c>
      <c r="J167" s="10">
        <v>7391</v>
      </c>
      <c r="K167" s="10">
        <v>22737</v>
      </c>
      <c r="L167" s="9">
        <v>0</v>
      </c>
    </row>
    <row r="168" spans="1:12" ht="15.75" x14ac:dyDescent="0.25">
      <c r="A168" s="8" t="s">
        <v>618</v>
      </c>
      <c r="B168" s="9" t="s">
        <v>183</v>
      </c>
      <c r="C168" s="9" t="s">
        <v>619</v>
      </c>
      <c r="D168" s="9" t="s">
        <v>620</v>
      </c>
      <c r="E168" s="9" t="s">
        <v>621</v>
      </c>
      <c r="F168" s="10">
        <v>6737</v>
      </c>
      <c r="G168" s="10">
        <v>7411</v>
      </c>
      <c r="H168" s="10">
        <v>8085</v>
      </c>
      <c r="I168" s="10">
        <v>8759</v>
      </c>
      <c r="J168" s="10">
        <v>9432</v>
      </c>
      <c r="K168" s="10">
        <v>22737</v>
      </c>
      <c r="L168" s="9">
        <v>0</v>
      </c>
    </row>
    <row r="169" spans="1:12" ht="15.75" x14ac:dyDescent="0.25">
      <c r="A169" s="8" t="s">
        <v>622</v>
      </c>
      <c r="B169" s="9" t="s">
        <v>183</v>
      </c>
      <c r="C169" s="9" t="s">
        <v>623</v>
      </c>
      <c r="D169" s="9" t="s">
        <v>624</v>
      </c>
      <c r="E169" s="9" t="s">
        <v>625</v>
      </c>
      <c r="F169" s="10">
        <v>7799</v>
      </c>
      <c r="G169" s="10">
        <v>8579</v>
      </c>
      <c r="H169" s="10">
        <v>9360</v>
      </c>
      <c r="I169" s="10">
        <v>10139</v>
      </c>
      <c r="J169" s="10">
        <v>10919</v>
      </c>
      <c r="K169" s="10">
        <v>22737</v>
      </c>
      <c r="L169" s="9">
        <v>0</v>
      </c>
    </row>
    <row r="170" spans="1:12" ht="15.75" x14ac:dyDescent="0.25">
      <c r="A170" s="8" t="s">
        <v>626</v>
      </c>
      <c r="B170" s="9" t="s">
        <v>183</v>
      </c>
      <c r="C170" s="9" t="s">
        <v>627</v>
      </c>
      <c r="D170" s="9" t="s">
        <v>628</v>
      </c>
      <c r="E170" s="9" t="s">
        <v>581</v>
      </c>
      <c r="F170" s="10">
        <v>4560</v>
      </c>
      <c r="G170" s="10">
        <v>5016</v>
      </c>
      <c r="H170" s="10">
        <v>5472</v>
      </c>
      <c r="I170" s="10">
        <v>5928</v>
      </c>
      <c r="J170" s="10">
        <v>6384</v>
      </c>
      <c r="K170" s="10">
        <v>22737</v>
      </c>
      <c r="L170" s="9">
        <v>0</v>
      </c>
    </row>
    <row r="171" spans="1:12" ht="15.75" x14ac:dyDescent="0.25">
      <c r="A171" s="8" t="s">
        <v>629</v>
      </c>
      <c r="B171" s="9" t="s">
        <v>183</v>
      </c>
      <c r="C171" s="9" t="s">
        <v>630</v>
      </c>
      <c r="D171" s="9" t="s">
        <v>631</v>
      </c>
      <c r="E171" s="9" t="s">
        <v>632</v>
      </c>
      <c r="F171" s="10">
        <v>8599</v>
      </c>
      <c r="G171" s="10">
        <v>9459</v>
      </c>
      <c r="H171" s="10">
        <v>10319</v>
      </c>
      <c r="I171" s="10">
        <v>11179</v>
      </c>
      <c r="J171" s="10">
        <v>12039</v>
      </c>
      <c r="K171" s="10">
        <v>22737</v>
      </c>
      <c r="L171" s="9">
        <v>0</v>
      </c>
    </row>
    <row r="172" spans="1:12" ht="15.75" x14ac:dyDescent="0.25">
      <c r="A172" s="8" t="s">
        <v>633</v>
      </c>
      <c r="B172" s="9" t="s">
        <v>284</v>
      </c>
      <c r="C172" s="9" t="s">
        <v>634</v>
      </c>
      <c r="D172" s="9" t="s">
        <v>635</v>
      </c>
      <c r="E172" s="9" t="s">
        <v>636</v>
      </c>
      <c r="F172" s="10">
        <v>3160</v>
      </c>
      <c r="G172" s="10">
        <v>3476</v>
      </c>
      <c r="H172" s="10">
        <v>3792</v>
      </c>
      <c r="I172" s="10">
        <v>4109</v>
      </c>
      <c r="J172" s="10">
        <v>4425</v>
      </c>
      <c r="K172" s="10">
        <v>22737</v>
      </c>
      <c r="L172" s="9">
        <v>1</v>
      </c>
    </row>
    <row r="173" spans="1:12" ht="15.75" x14ac:dyDescent="0.25">
      <c r="A173" s="8" t="s">
        <v>637</v>
      </c>
      <c r="B173" s="9" t="s">
        <v>284</v>
      </c>
      <c r="C173" s="9" t="s">
        <v>638</v>
      </c>
      <c r="D173" s="9" t="s">
        <v>639</v>
      </c>
      <c r="E173" s="9" t="s">
        <v>640</v>
      </c>
      <c r="F173" s="10">
        <v>3318</v>
      </c>
      <c r="G173" s="10">
        <v>3650</v>
      </c>
      <c r="H173" s="10">
        <v>3982</v>
      </c>
      <c r="I173" s="10">
        <v>4314</v>
      </c>
      <c r="J173" s="10">
        <v>4646</v>
      </c>
      <c r="K173" s="10">
        <v>22737</v>
      </c>
      <c r="L173" s="9">
        <v>1</v>
      </c>
    </row>
    <row r="174" spans="1:12" ht="15.75" x14ac:dyDescent="0.25">
      <c r="A174" s="8" t="s">
        <v>641</v>
      </c>
      <c r="B174" s="9" t="s">
        <v>284</v>
      </c>
      <c r="C174" s="9" t="s">
        <v>642</v>
      </c>
      <c r="D174" s="9" t="s">
        <v>643</v>
      </c>
      <c r="E174" s="9" t="s">
        <v>603</v>
      </c>
      <c r="F174" s="10">
        <v>4033</v>
      </c>
      <c r="G174" s="10">
        <v>4437</v>
      </c>
      <c r="H174" s="10">
        <v>4840</v>
      </c>
      <c r="I174" s="10">
        <v>5244</v>
      </c>
      <c r="J174" s="10">
        <v>5647</v>
      </c>
      <c r="K174" s="10">
        <v>22737</v>
      </c>
      <c r="L174" s="9">
        <v>1</v>
      </c>
    </row>
    <row r="175" spans="1:12" ht="15.75" x14ac:dyDescent="0.25">
      <c r="A175" s="8" t="s">
        <v>644</v>
      </c>
      <c r="B175" s="9" t="s">
        <v>284</v>
      </c>
      <c r="C175" s="9" t="s">
        <v>645</v>
      </c>
      <c r="D175" s="9" t="s">
        <v>646</v>
      </c>
      <c r="E175" s="9" t="s">
        <v>607</v>
      </c>
      <c r="F175" s="10">
        <v>4669</v>
      </c>
      <c r="G175" s="10">
        <v>5136</v>
      </c>
      <c r="H175" s="10">
        <v>5603</v>
      </c>
      <c r="I175" s="10">
        <v>6070</v>
      </c>
      <c r="J175" s="10">
        <v>6537</v>
      </c>
      <c r="K175" s="10">
        <v>22737</v>
      </c>
      <c r="L175" s="9">
        <v>0</v>
      </c>
    </row>
    <row r="176" spans="1:12" ht="15.75" x14ac:dyDescent="0.25">
      <c r="A176" s="8" t="s">
        <v>647</v>
      </c>
      <c r="B176" s="9" t="s">
        <v>72</v>
      </c>
      <c r="C176" s="9" t="s">
        <v>648</v>
      </c>
      <c r="D176" s="9" t="s">
        <v>649</v>
      </c>
      <c r="E176" s="9" t="s">
        <v>508</v>
      </c>
      <c r="F176" s="10">
        <v>2867</v>
      </c>
      <c r="G176" s="10">
        <v>3153</v>
      </c>
      <c r="H176" s="10">
        <v>3440</v>
      </c>
      <c r="I176" s="10">
        <v>3727</v>
      </c>
      <c r="J176" s="10">
        <v>4013</v>
      </c>
      <c r="K176" s="10">
        <v>22737</v>
      </c>
      <c r="L176" s="9">
        <v>1</v>
      </c>
    </row>
    <row r="177" spans="1:12" ht="15.75" x14ac:dyDescent="0.25">
      <c r="A177" s="8" t="s">
        <v>650</v>
      </c>
      <c r="B177" s="9" t="s">
        <v>72</v>
      </c>
      <c r="C177" s="9" t="s">
        <v>651</v>
      </c>
      <c r="D177" s="9" t="s">
        <v>652</v>
      </c>
      <c r="E177" s="9" t="s">
        <v>653</v>
      </c>
      <c r="F177" s="10">
        <v>3318</v>
      </c>
      <c r="G177" s="10">
        <v>3650</v>
      </c>
      <c r="H177" s="10">
        <v>3982</v>
      </c>
      <c r="I177" s="10">
        <v>4314</v>
      </c>
      <c r="J177" s="10">
        <v>4646</v>
      </c>
      <c r="K177" s="10">
        <v>22737</v>
      </c>
      <c r="L177" s="9">
        <v>1</v>
      </c>
    </row>
    <row r="178" spans="1:12" ht="15.75" x14ac:dyDescent="0.25">
      <c r="A178" s="8" t="s">
        <v>654</v>
      </c>
      <c r="B178" s="9" t="s">
        <v>72</v>
      </c>
      <c r="C178" s="9" t="s">
        <v>655</v>
      </c>
      <c r="D178" s="9" t="s">
        <v>656</v>
      </c>
      <c r="E178" s="9" t="s">
        <v>373</v>
      </c>
      <c r="F178" s="10">
        <v>3484</v>
      </c>
      <c r="G178" s="10">
        <v>3833</v>
      </c>
      <c r="H178" s="10">
        <v>4181</v>
      </c>
      <c r="I178" s="10">
        <v>4530</v>
      </c>
      <c r="J178" s="10">
        <v>4878</v>
      </c>
      <c r="K178" s="10">
        <v>22737</v>
      </c>
      <c r="L178" s="9">
        <v>1</v>
      </c>
    </row>
    <row r="179" spans="1:12" ht="15.75" x14ac:dyDescent="0.25">
      <c r="A179" s="8" t="s">
        <v>657</v>
      </c>
      <c r="B179" s="9" t="s">
        <v>12</v>
      </c>
      <c r="C179" s="9" t="s">
        <v>658</v>
      </c>
      <c r="D179" s="9" t="s">
        <v>659</v>
      </c>
      <c r="E179" s="9" t="s">
        <v>108</v>
      </c>
      <c r="F179" s="10">
        <v>3841</v>
      </c>
      <c r="G179" s="10">
        <v>4418</v>
      </c>
      <c r="H179" s="10">
        <v>4994</v>
      </c>
      <c r="I179" s="10">
        <v>5570</v>
      </c>
      <c r="J179" s="10">
        <v>6146</v>
      </c>
      <c r="K179" s="10">
        <v>22737</v>
      </c>
      <c r="L179" s="9">
        <v>0</v>
      </c>
    </row>
    <row r="180" spans="1:12" ht="15.75" x14ac:dyDescent="0.25">
      <c r="A180" s="8" t="s">
        <v>660</v>
      </c>
      <c r="B180" s="9" t="s">
        <v>12</v>
      </c>
      <c r="C180" s="9" t="s">
        <v>661</v>
      </c>
      <c r="D180" s="9" t="s">
        <v>662</v>
      </c>
      <c r="E180" s="9" t="s">
        <v>47</v>
      </c>
      <c r="F180" s="10">
        <v>4033</v>
      </c>
      <c r="G180" s="10">
        <v>4638</v>
      </c>
      <c r="H180" s="10">
        <v>5244</v>
      </c>
      <c r="I180" s="10">
        <v>5849</v>
      </c>
      <c r="J180" s="10">
        <v>6454</v>
      </c>
      <c r="K180" s="10">
        <v>22737</v>
      </c>
      <c r="L180" s="9">
        <v>0</v>
      </c>
    </row>
    <row r="181" spans="1:12" ht="15.75" x14ac:dyDescent="0.25">
      <c r="A181" s="8" t="s">
        <v>663</v>
      </c>
      <c r="B181" s="9" t="s">
        <v>12</v>
      </c>
      <c r="C181" s="9" t="s">
        <v>664</v>
      </c>
      <c r="D181" s="9" t="s">
        <v>665</v>
      </c>
      <c r="E181" s="9" t="s">
        <v>300</v>
      </c>
      <c r="F181" s="10">
        <v>4903</v>
      </c>
      <c r="G181" s="10">
        <v>5638</v>
      </c>
      <c r="H181" s="10">
        <v>6374</v>
      </c>
      <c r="I181" s="10">
        <v>7109</v>
      </c>
      <c r="J181" s="10">
        <v>7845</v>
      </c>
      <c r="K181" s="10">
        <v>22737</v>
      </c>
      <c r="L181" s="9">
        <v>0</v>
      </c>
    </row>
    <row r="182" spans="1:12" ht="15.75" x14ac:dyDescent="0.25">
      <c r="A182" s="8" t="s">
        <v>666</v>
      </c>
      <c r="B182" s="9" t="s">
        <v>12</v>
      </c>
      <c r="C182" s="9" t="s">
        <v>667</v>
      </c>
      <c r="D182" s="9" t="s">
        <v>668</v>
      </c>
      <c r="E182" s="9" t="s">
        <v>121</v>
      </c>
      <c r="F182" s="10">
        <v>5675</v>
      </c>
      <c r="G182" s="10">
        <v>6527</v>
      </c>
      <c r="H182" s="10">
        <v>7378</v>
      </c>
      <c r="I182" s="10">
        <v>8230</v>
      </c>
      <c r="J182" s="10">
        <v>9081</v>
      </c>
      <c r="K182" s="10">
        <v>22737</v>
      </c>
      <c r="L182" s="9">
        <v>0</v>
      </c>
    </row>
    <row r="183" spans="1:12" ht="15.75" x14ac:dyDescent="0.25">
      <c r="A183" s="8" t="s">
        <v>669</v>
      </c>
      <c r="B183" s="9" t="s">
        <v>12</v>
      </c>
      <c r="C183" s="9" t="s">
        <v>670</v>
      </c>
      <c r="D183" s="9" t="s">
        <v>671</v>
      </c>
      <c r="E183" s="9" t="s">
        <v>32</v>
      </c>
      <c r="F183" s="10">
        <v>7243</v>
      </c>
      <c r="G183" s="10">
        <v>8330</v>
      </c>
      <c r="H183" s="10">
        <v>9417</v>
      </c>
      <c r="I183" s="10">
        <v>10503</v>
      </c>
      <c r="J183" s="10">
        <v>11590</v>
      </c>
      <c r="K183" s="10">
        <v>22737</v>
      </c>
      <c r="L183" s="9">
        <v>0</v>
      </c>
    </row>
    <row r="184" spans="1:12" ht="15.75" x14ac:dyDescent="0.25">
      <c r="A184" s="8" t="s">
        <v>672</v>
      </c>
      <c r="B184" s="9" t="s">
        <v>12</v>
      </c>
      <c r="C184" s="9" t="s">
        <v>673</v>
      </c>
      <c r="D184" s="9" t="s">
        <v>674</v>
      </c>
      <c r="E184" s="9" t="s">
        <v>104</v>
      </c>
      <c r="F184" s="10">
        <v>8385</v>
      </c>
      <c r="G184" s="10">
        <v>9643</v>
      </c>
      <c r="H184" s="10">
        <v>10901</v>
      </c>
      <c r="I184" s="10">
        <v>12159</v>
      </c>
      <c r="J184" s="10">
        <v>13417</v>
      </c>
      <c r="K184" s="10">
        <v>22737</v>
      </c>
      <c r="L184" s="9">
        <v>0</v>
      </c>
    </row>
    <row r="185" spans="1:12" ht="15.75" x14ac:dyDescent="0.25">
      <c r="A185" s="8" t="s">
        <v>675</v>
      </c>
      <c r="B185" s="9" t="s">
        <v>72</v>
      </c>
      <c r="C185" s="9" t="s">
        <v>676</v>
      </c>
      <c r="D185" s="9" t="s">
        <v>677</v>
      </c>
      <c r="E185" s="9" t="s">
        <v>653</v>
      </c>
      <c r="F185" s="10">
        <v>3318</v>
      </c>
      <c r="G185" s="10">
        <v>3650</v>
      </c>
      <c r="H185" s="10">
        <v>3982</v>
      </c>
      <c r="I185" s="10">
        <v>4314</v>
      </c>
      <c r="J185" s="10">
        <v>4646</v>
      </c>
      <c r="K185" s="10">
        <v>22737</v>
      </c>
      <c r="L185" s="9">
        <v>1</v>
      </c>
    </row>
    <row r="186" spans="1:12" ht="15.75" x14ac:dyDescent="0.25">
      <c r="A186" s="8" t="s">
        <v>678</v>
      </c>
      <c r="B186" s="9" t="s">
        <v>72</v>
      </c>
      <c r="C186" s="9" t="s">
        <v>679</v>
      </c>
      <c r="D186" s="9" t="s">
        <v>680</v>
      </c>
      <c r="E186" s="9" t="s">
        <v>681</v>
      </c>
      <c r="F186" s="10">
        <v>3841</v>
      </c>
      <c r="G186" s="10">
        <v>4226</v>
      </c>
      <c r="H186" s="10">
        <v>4610</v>
      </c>
      <c r="I186" s="10">
        <v>4994</v>
      </c>
      <c r="J186" s="10">
        <v>5378</v>
      </c>
      <c r="K186" s="10">
        <v>22737</v>
      </c>
      <c r="L186" s="9">
        <v>1</v>
      </c>
    </row>
    <row r="187" spans="1:12" ht="15.75" x14ac:dyDescent="0.25">
      <c r="A187" s="8" t="s">
        <v>682</v>
      </c>
      <c r="B187" s="9" t="s">
        <v>199</v>
      </c>
      <c r="C187" s="9" t="s">
        <v>683</v>
      </c>
      <c r="D187" s="9" t="s">
        <v>684</v>
      </c>
      <c r="E187" s="9" t="s">
        <v>685</v>
      </c>
      <c r="F187" s="10">
        <v>3152</v>
      </c>
      <c r="G187" s="10">
        <v>3467</v>
      </c>
      <c r="H187" s="10">
        <v>3783</v>
      </c>
      <c r="I187" s="10">
        <v>4098</v>
      </c>
      <c r="J187" s="10">
        <v>4413</v>
      </c>
      <c r="K187" s="10">
        <v>22737</v>
      </c>
      <c r="L187" s="9">
        <v>1</v>
      </c>
    </row>
    <row r="188" spans="1:12" ht="15.75" x14ac:dyDescent="0.25">
      <c r="A188" s="8" t="s">
        <v>686</v>
      </c>
      <c r="B188" s="9" t="s">
        <v>199</v>
      </c>
      <c r="C188" s="9" t="s">
        <v>687</v>
      </c>
      <c r="D188" s="9" t="s">
        <v>688</v>
      </c>
      <c r="E188" s="9" t="s">
        <v>207</v>
      </c>
      <c r="F188" s="10">
        <v>3475</v>
      </c>
      <c r="G188" s="10">
        <v>3823</v>
      </c>
      <c r="H188" s="10">
        <v>4171</v>
      </c>
      <c r="I188" s="10">
        <v>4518</v>
      </c>
      <c r="J188" s="10">
        <v>4866</v>
      </c>
      <c r="K188" s="10">
        <v>22737</v>
      </c>
      <c r="L188" s="9">
        <v>1</v>
      </c>
    </row>
    <row r="189" spans="1:12" ht="15.75" x14ac:dyDescent="0.25">
      <c r="A189" s="8" t="s">
        <v>689</v>
      </c>
      <c r="B189" s="9" t="s">
        <v>199</v>
      </c>
      <c r="C189" s="9" t="s">
        <v>690</v>
      </c>
      <c r="D189" s="9" t="s">
        <v>691</v>
      </c>
      <c r="E189" s="9" t="s">
        <v>692</v>
      </c>
      <c r="F189" s="10">
        <v>3831</v>
      </c>
      <c r="G189" s="10">
        <v>4215</v>
      </c>
      <c r="H189" s="10">
        <v>4598</v>
      </c>
      <c r="I189" s="10">
        <v>4981</v>
      </c>
      <c r="J189" s="10">
        <v>5364</v>
      </c>
      <c r="K189" s="10">
        <v>22737</v>
      </c>
      <c r="L189" s="9">
        <v>1</v>
      </c>
    </row>
    <row r="190" spans="1:12" ht="15.75" x14ac:dyDescent="0.25">
      <c r="A190" s="8" t="s">
        <v>693</v>
      </c>
      <c r="B190" s="9" t="s">
        <v>199</v>
      </c>
      <c r="C190" s="9" t="s">
        <v>694</v>
      </c>
      <c r="D190" s="9" t="s">
        <v>695</v>
      </c>
      <c r="E190" s="9" t="s">
        <v>341</v>
      </c>
      <c r="F190" s="10">
        <v>5134</v>
      </c>
      <c r="G190" s="10">
        <v>5648</v>
      </c>
      <c r="H190" s="10">
        <v>6162</v>
      </c>
      <c r="I190" s="10">
        <v>6675</v>
      </c>
      <c r="J190" s="10">
        <v>7189</v>
      </c>
      <c r="K190" s="10">
        <v>22737</v>
      </c>
      <c r="L190" s="9">
        <v>1</v>
      </c>
    </row>
    <row r="191" spans="1:12" ht="15.75" x14ac:dyDescent="0.25">
      <c r="A191" s="8" t="s">
        <v>696</v>
      </c>
      <c r="B191" s="9" t="s">
        <v>199</v>
      </c>
      <c r="C191" s="9" t="s">
        <v>697</v>
      </c>
      <c r="D191" s="9" t="s">
        <v>698</v>
      </c>
      <c r="E191" s="9" t="s">
        <v>699</v>
      </c>
      <c r="F191" s="10">
        <v>5661</v>
      </c>
      <c r="G191" s="10">
        <v>6227</v>
      </c>
      <c r="H191" s="10">
        <v>6793</v>
      </c>
      <c r="I191" s="10">
        <v>7359</v>
      </c>
      <c r="J191" s="10">
        <v>7925</v>
      </c>
      <c r="K191" s="10">
        <v>22737</v>
      </c>
      <c r="L191" s="9">
        <v>0</v>
      </c>
    </row>
    <row r="192" spans="1:12" ht="15.75" x14ac:dyDescent="0.25">
      <c r="A192" s="8" t="s">
        <v>700</v>
      </c>
      <c r="B192" s="9" t="s">
        <v>199</v>
      </c>
      <c r="C192" s="9" t="s">
        <v>701</v>
      </c>
      <c r="D192" s="9" t="s">
        <v>702</v>
      </c>
      <c r="E192" s="9" t="s">
        <v>703</v>
      </c>
      <c r="F192" s="10">
        <v>11208</v>
      </c>
      <c r="G192" s="10">
        <v>12329</v>
      </c>
      <c r="H192" s="10">
        <v>13450</v>
      </c>
      <c r="I192" s="10">
        <v>14571</v>
      </c>
      <c r="J192" s="10">
        <v>15692</v>
      </c>
      <c r="K192" s="10">
        <v>40384</v>
      </c>
      <c r="L192" s="9">
        <v>0</v>
      </c>
    </row>
    <row r="193" spans="1:12" ht="15.75" x14ac:dyDescent="0.25">
      <c r="A193" s="8" t="s">
        <v>704</v>
      </c>
      <c r="B193" s="9" t="s">
        <v>199</v>
      </c>
      <c r="C193" s="9" t="s">
        <v>705</v>
      </c>
      <c r="D193" s="9" t="s">
        <v>706</v>
      </c>
      <c r="E193" s="9" t="s">
        <v>707</v>
      </c>
      <c r="F193" s="10">
        <v>11768</v>
      </c>
      <c r="G193" s="10">
        <v>12946</v>
      </c>
      <c r="H193" s="10">
        <v>14123</v>
      </c>
      <c r="I193" s="10">
        <v>15299</v>
      </c>
      <c r="J193" s="10">
        <v>16476</v>
      </c>
      <c r="K193" s="10">
        <v>40384</v>
      </c>
      <c r="L193" s="9">
        <v>0</v>
      </c>
    </row>
    <row r="194" spans="1:12" ht="15.75" x14ac:dyDescent="0.25">
      <c r="A194" s="8" t="s">
        <v>708</v>
      </c>
      <c r="B194" s="9" t="s">
        <v>199</v>
      </c>
      <c r="C194" s="9" t="s">
        <v>709</v>
      </c>
      <c r="D194" s="9" t="s">
        <v>710</v>
      </c>
      <c r="E194" s="9" t="s">
        <v>711</v>
      </c>
      <c r="F194" s="10">
        <v>12975</v>
      </c>
      <c r="G194" s="10">
        <v>14272</v>
      </c>
      <c r="H194" s="10">
        <v>15570</v>
      </c>
      <c r="I194" s="10">
        <v>16868</v>
      </c>
      <c r="J194" s="10">
        <v>18165</v>
      </c>
      <c r="K194" s="10">
        <v>40384</v>
      </c>
      <c r="L194" s="9">
        <v>0</v>
      </c>
    </row>
    <row r="195" spans="1:12" ht="15.75" x14ac:dyDescent="0.25">
      <c r="A195" s="8" t="s">
        <v>712</v>
      </c>
      <c r="B195" s="9" t="s">
        <v>52</v>
      </c>
      <c r="C195" s="9" t="s">
        <v>713</v>
      </c>
      <c r="D195" s="9" t="s">
        <v>714</v>
      </c>
      <c r="E195" s="9" t="s">
        <v>130</v>
      </c>
      <c r="F195" s="10">
        <v>5475</v>
      </c>
      <c r="G195" s="10">
        <v>6022</v>
      </c>
      <c r="H195" s="10">
        <v>6570</v>
      </c>
      <c r="I195" s="10">
        <v>7329</v>
      </c>
      <c r="J195" s="10">
        <v>8087</v>
      </c>
      <c r="K195" s="10">
        <v>22737</v>
      </c>
      <c r="L195" s="9">
        <v>0</v>
      </c>
    </row>
    <row r="196" spans="1:12" ht="15.75" x14ac:dyDescent="0.25">
      <c r="A196" s="8" t="s">
        <v>715</v>
      </c>
      <c r="B196" s="9" t="s">
        <v>199</v>
      </c>
      <c r="C196" s="9" t="s">
        <v>716</v>
      </c>
      <c r="D196" s="9" t="s">
        <v>717</v>
      </c>
      <c r="E196" s="9" t="s">
        <v>692</v>
      </c>
      <c r="F196" s="10">
        <v>3831</v>
      </c>
      <c r="G196" s="10">
        <v>4215</v>
      </c>
      <c r="H196" s="10">
        <v>4598</v>
      </c>
      <c r="I196" s="10">
        <v>4981</v>
      </c>
      <c r="J196" s="10">
        <v>5364</v>
      </c>
      <c r="K196" s="10">
        <v>22737</v>
      </c>
      <c r="L196" s="9">
        <v>3</v>
      </c>
    </row>
    <row r="197" spans="1:12" ht="15.75" x14ac:dyDescent="0.25">
      <c r="A197" s="8" t="s">
        <v>718</v>
      </c>
      <c r="B197" s="9" t="s">
        <v>199</v>
      </c>
      <c r="C197" s="9" t="s">
        <v>719</v>
      </c>
      <c r="D197" s="9" t="s">
        <v>720</v>
      </c>
      <c r="E197" s="9" t="s">
        <v>721</v>
      </c>
      <c r="F197" s="10">
        <v>4657</v>
      </c>
      <c r="G197" s="10">
        <v>5123</v>
      </c>
      <c r="H197" s="10">
        <v>5589</v>
      </c>
      <c r="I197" s="10">
        <v>6055</v>
      </c>
      <c r="J197" s="10">
        <v>6520</v>
      </c>
      <c r="K197" s="10">
        <v>22737</v>
      </c>
      <c r="L197" s="9">
        <v>3</v>
      </c>
    </row>
    <row r="198" spans="1:12" ht="15.75" x14ac:dyDescent="0.25">
      <c r="A198" s="8" t="s">
        <v>722</v>
      </c>
      <c r="B198" s="9" t="s">
        <v>199</v>
      </c>
      <c r="C198" s="9" t="s">
        <v>723</v>
      </c>
      <c r="D198" s="9" t="s">
        <v>724</v>
      </c>
      <c r="E198" s="9" t="s">
        <v>366</v>
      </c>
      <c r="F198" s="10">
        <v>5944</v>
      </c>
      <c r="G198" s="10">
        <v>6538</v>
      </c>
      <c r="H198" s="10">
        <v>7133</v>
      </c>
      <c r="I198" s="10">
        <v>7727</v>
      </c>
      <c r="J198" s="10">
        <v>8322</v>
      </c>
      <c r="K198" s="10">
        <v>22737</v>
      </c>
      <c r="L198" s="9">
        <v>3</v>
      </c>
    </row>
    <row r="199" spans="1:12" ht="15.75" x14ac:dyDescent="0.25">
      <c r="A199" s="8" t="s">
        <v>725</v>
      </c>
      <c r="B199" s="9" t="s">
        <v>199</v>
      </c>
      <c r="C199" s="9" t="s">
        <v>726</v>
      </c>
      <c r="D199" s="9" t="s">
        <v>727</v>
      </c>
      <c r="E199" s="9" t="s">
        <v>728</v>
      </c>
      <c r="F199" s="10">
        <v>6553</v>
      </c>
      <c r="G199" s="10">
        <v>7209</v>
      </c>
      <c r="H199" s="10">
        <v>7864</v>
      </c>
      <c r="I199" s="10">
        <v>8519</v>
      </c>
      <c r="J199" s="10">
        <v>9175</v>
      </c>
      <c r="K199" s="10">
        <v>22737</v>
      </c>
      <c r="L199" s="9">
        <v>0</v>
      </c>
    </row>
    <row r="200" spans="1:12" ht="15.75" x14ac:dyDescent="0.25">
      <c r="A200" s="8" t="s">
        <v>729</v>
      </c>
      <c r="B200" s="9" t="s">
        <v>199</v>
      </c>
      <c r="C200" s="9" t="s">
        <v>730</v>
      </c>
      <c r="D200" s="9" t="s">
        <v>731</v>
      </c>
      <c r="E200" s="9" t="s">
        <v>345</v>
      </c>
      <c r="F200" s="10">
        <v>5391</v>
      </c>
      <c r="G200" s="10">
        <v>5930</v>
      </c>
      <c r="H200" s="10">
        <v>6470</v>
      </c>
      <c r="I200" s="10">
        <v>7009</v>
      </c>
      <c r="J200" s="10">
        <v>7548</v>
      </c>
      <c r="K200" s="10">
        <v>22737</v>
      </c>
      <c r="L200" s="9">
        <v>1</v>
      </c>
    </row>
    <row r="201" spans="1:12" ht="15.75" x14ac:dyDescent="0.25">
      <c r="A201" s="8" t="s">
        <v>732</v>
      </c>
      <c r="B201" s="9" t="s">
        <v>199</v>
      </c>
      <c r="C201" s="9" t="s">
        <v>733</v>
      </c>
      <c r="D201" s="9" t="s">
        <v>734</v>
      </c>
      <c r="E201" s="9" t="s">
        <v>699</v>
      </c>
      <c r="F201" s="10">
        <v>5661</v>
      </c>
      <c r="G201" s="10">
        <v>6227</v>
      </c>
      <c r="H201" s="10">
        <v>6793</v>
      </c>
      <c r="I201" s="10">
        <v>7359</v>
      </c>
      <c r="J201" s="10">
        <v>7925</v>
      </c>
      <c r="K201" s="10">
        <v>22737</v>
      </c>
      <c r="L201" s="9">
        <v>1</v>
      </c>
    </row>
    <row r="202" spans="1:12" ht="15.75" x14ac:dyDescent="0.25">
      <c r="A202" s="8" t="s">
        <v>735</v>
      </c>
      <c r="B202" s="9" t="s">
        <v>199</v>
      </c>
      <c r="C202" s="9" t="s">
        <v>736</v>
      </c>
      <c r="D202" s="9" t="s">
        <v>737</v>
      </c>
      <c r="E202" s="9" t="s">
        <v>366</v>
      </c>
      <c r="F202" s="10">
        <v>5944</v>
      </c>
      <c r="G202" s="10">
        <v>6538</v>
      </c>
      <c r="H202" s="10">
        <v>7133</v>
      </c>
      <c r="I202" s="10">
        <v>7727</v>
      </c>
      <c r="J202" s="10">
        <v>8322</v>
      </c>
      <c r="K202" s="10">
        <v>22737</v>
      </c>
      <c r="L202" s="9">
        <v>0</v>
      </c>
    </row>
    <row r="203" spans="1:12" ht="15.75" x14ac:dyDescent="0.25">
      <c r="A203" s="8" t="s">
        <v>738</v>
      </c>
      <c r="B203" s="9" t="s">
        <v>284</v>
      </c>
      <c r="C203" s="9" t="s">
        <v>739</v>
      </c>
      <c r="D203" s="9" t="s">
        <v>740</v>
      </c>
      <c r="E203" s="9" t="s">
        <v>636</v>
      </c>
      <c r="F203" s="10">
        <v>3160</v>
      </c>
      <c r="G203" s="10">
        <v>3476</v>
      </c>
      <c r="H203" s="10">
        <v>3792</v>
      </c>
      <c r="I203" s="10">
        <v>4109</v>
      </c>
      <c r="J203" s="10">
        <v>4425</v>
      </c>
      <c r="K203" s="10">
        <v>22737</v>
      </c>
      <c r="L203" s="9">
        <v>1</v>
      </c>
    </row>
    <row r="204" spans="1:12" ht="15.75" x14ac:dyDescent="0.25">
      <c r="A204" s="8" t="s">
        <v>741</v>
      </c>
      <c r="B204" s="9" t="s">
        <v>284</v>
      </c>
      <c r="C204" s="9" t="s">
        <v>742</v>
      </c>
      <c r="D204" s="9" t="s">
        <v>743</v>
      </c>
      <c r="E204" s="9" t="s">
        <v>640</v>
      </c>
      <c r="F204" s="10">
        <v>3318</v>
      </c>
      <c r="G204" s="10">
        <v>3650</v>
      </c>
      <c r="H204" s="10">
        <v>3982</v>
      </c>
      <c r="I204" s="10">
        <v>4314</v>
      </c>
      <c r="J204" s="10">
        <v>4646</v>
      </c>
      <c r="K204" s="10">
        <v>22737</v>
      </c>
      <c r="L204" s="9">
        <v>1</v>
      </c>
    </row>
    <row r="205" spans="1:12" ht="15.75" x14ac:dyDescent="0.25">
      <c r="A205" s="8" t="s">
        <v>744</v>
      </c>
      <c r="B205" s="9" t="s">
        <v>284</v>
      </c>
      <c r="C205" s="9" t="s">
        <v>745</v>
      </c>
      <c r="D205" s="9" t="s">
        <v>746</v>
      </c>
      <c r="E205" s="9" t="s">
        <v>747</v>
      </c>
      <c r="F205" s="10">
        <v>3484</v>
      </c>
      <c r="G205" s="10">
        <v>3833</v>
      </c>
      <c r="H205" s="10">
        <v>4181</v>
      </c>
      <c r="I205" s="10">
        <v>4530</v>
      </c>
      <c r="J205" s="10">
        <v>4878</v>
      </c>
      <c r="K205" s="10">
        <v>22737</v>
      </c>
      <c r="L205" s="9">
        <v>1</v>
      </c>
    </row>
    <row r="206" spans="1:12" ht="15.75" x14ac:dyDescent="0.25">
      <c r="A206" s="8" t="s">
        <v>748</v>
      </c>
      <c r="B206" s="9" t="s">
        <v>284</v>
      </c>
      <c r="C206" s="9" t="s">
        <v>749</v>
      </c>
      <c r="D206" s="9" t="s">
        <v>750</v>
      </c>
      <c r="E206" s="9" t="s">
        <v>751</v>
      </c>
      <c r="F206" s="10">
        <v>3658</v>
      </c>
      <c r="G206" s="10">
        <v>4024</v>
      </c>
      <c r="H206" s="10">
        <v>4390</v>
      </c>
      <c r="I206" s="10">
        <v>4756</v>
      </c>
      <c r="J206" s="10">
        <v>5122</v>
      </c>
      <c r="K206" s="10">
        <v>22737</v>
      </c>
      <c r="L206" s="9">
        <v>1</v>
      </c>
    </row>
    <row r="207" spans="1:12" ht="15.75" x14ac:dyDescent="0.25">
      <c r="A207" s="8" t="s">
        <v>752</v>
      </c>
      <c r="B207" s="9" t="s">
        <v>284</v>
      </c>
      <c r="C207" s="9" t="s">
        <v>753</v>
      </c>
      <c r="D207" s="9" t="s">
        <v>754</v>
      </c>
      <c r="E207" s="9" t="s">
        <v>755</v>
      </c>
      <c r="F207" s="10">
        <v>4235</v>
      </c>
      <c r="G207" s="10">
        <v>4659</v>
      </c>
      <c r="H207" s="10">
        <v>5082</v>
      </c>
      <c r="I207" s="10">
        <v>5506</v>
      </c>
      <c r="J207" s="10">
        <v>5929</v>
      </c>
      <c r="K207" s="10">
        <v>22737</v>
      </c>
      <c r="L207" s="9">
        <v>1</v>
      </c>
    </row>
    <row r="208" spans="1:12" ht="15.75" x14ac:dyDescent="0.25">
      <c r="A208" s="8" t="s">
        <v>756</v>
      </c>
      <c r="B208" s="9" t="s">
        <v>72</v>
      </c>
      <c r="C208" s="9" t="s">
        <v>757</v>
      </c>
      <c r="D208" s="9" t="s">
        <v>758</v>
      </c>
      <c r="E208" s="9" t="s">
        <v>653</v>
      </c>
      <c r="F208" s="10">
        <v>3318</v>
      </c>
      <c r="G208" s="10">
        <v>3650</v>
      </c>
      <c r="H208" s="10">
        <v>3982</v>
      </c>
      <c r="I208" s="10">
        <v>4314</v>
      </c>
      <c r="J208" s="10">
        <v>4646</v>
      </c>
      <c r="K208" s="10">
        <v>22737</v>
      </c>
      <c r="L208" s="9">
        <v>1</v>
      </c>
    </row>
    <row r="209" spans="1:12" ht="15.75" x14ac:dyDescent="0.25">
      <c r="A209" s="8" t="s">
        <v>759</v>
      </c>
      <c r="B209" s="9" t="s">
        <v>72</v>
      </c>
      <c r="C209" s="9" t="s">
        <v>760</v>
      </c>
      <c r="D209" s="9" t="s">
        <v>761</v>
      </c>
      <c r="E209" s="9" t="s">
        <v>373</v>
      </c>
      <c r="F209" s="10">
        <v>3484</v>
      </c>
      <c r="G209" s="10">
        <v>3833</v>
      </c>
      <c r="H209" s="10">
        <v>4181</v>
      </c>
      <c r="I209" s="10">
        <v>4530</v>
      </c>
      <c r="J209" s="10">
        <v>4878</v>
      </c>
      <c r="K209" s="10">
        <v>22737</v>
      </c>
      <c r="L209" s="9">
        <v>1</v>
      </c>
    </row>
    <row r="210" spans="1:12" ht="15.75" x14ac:dyDescent="0.25">
      <c r="A210" s="8" t="s">
        <v>762</v>
      </c>
      <c r="B210" s="9" t="s">
        <v>72</v>
      </c>
      <c r="C210" s="9" t="s">
        <v>763</v>
      </c>
      <c r="D210" s="9" t="s">
        <v>764</v>
      </c>
      <c r="E210" s="9" t="s">
        <v>681</v>
      </c>
      <c r="F210" s="10">
        <v>3841</v>
      </c>
      <c r="G210" s="10">
        <v>4226</v>
      </c>
      <c r="H210" s="10">
        <v>4610</v>
      </c>
      <c r="I210" s="10">
        <v>4994</v>
      </c>
      <c r="J210" s="10">
        <v>5378</v>
      </c>
      <c r="K210" s="10">
        <v>22737</v>
      </c>
      <c r="L210" s="9">
        <v>1</v>
      </c>
    </row>
    <row r="211" spans="1:12" ht="15.75" x14ac:dyDescent="0.25">
      <c r="A211" s="8" t="s">
        <v>765</v>
      </c>
      <c r="B211" s="9" t="s">
        <v>72</v>
      </c>
      <c r="C211" s="9" t="s">
        <v>766</v>
      </c>
      <c r="D211" s="9" t="s">
        <v>767</v>
      </c>
      <c r="E211" s="9" t="s">
        <v>768</v>
      </c>
      <c r="F211" s="10">
        <v>4669</v>
      </c>
      <c r="G211" s="10">
        <v>5136</v>
      </c>
      <c r="H211" s="10">
        <v>5603</v>
      </c>
      <c r="I211" s="10">
        <v>6070</v>
      </c>
      <c r="J211" s="10">
        <v>6537</v>
      </c>
      <c r="K211" s="10">
        <v>22737</v>
      </c>
      <c r="L211" s="9">
        <v>0</v>
      </c>
    </row>
    <row r="212" spans="1:12" ht="15.75" x14ac:dyDescent="0.25">
      <c r="A212" s="8" t="s">
        <v>769</v>
      </c>
      <c r="B212" s="9" t="s">
        <v>72</v>
      </c>
      <c r="C212" s="9" t="s">
        <v>770</v>
      </c>
      <c r="D212" s="9" t="s">
        <v>771</v>
      </c>
      <c r="E212" s="9" t="s">
        <v>772</v>
      </c>
      <c r="F212" s="10">
        <v>5405</v>
      </c>
      <c r="G212" s="10">
        <v>5946</v>
      </c>
      <c r="H212" s="10">
        <v>6486</v>
      </c>
      <c r="I212" s="10">
        <v>7027</v>
      </c>
      <c r="J212" s="10">
        <v>7567</v>
      </c>
      <c r="K212" s="10">
        <v>22737</v>
      </c>
      <c r="L212" s="9">
        <v>0</v>
      </c>
    </row>
    <row r="213" spans="1:12" ht="15.75" x14ac:dyDescent="0.25">
      <c r="A213" s="8" t="s">
        <v>773</v>
      </c>
      <c r="B213" s="9" t="s">
        <v>12</v>
      </c>
      <c r="C213" s="9" t="s">
        <v>774</v>
      </c>
      <c r="D213" s="9" t="s">
        <v>775</v>
      </c>
      <c r="E213" s="9" t="s">
        <v>259</v>
      </c>
      <c r="F213" s="10">
        <v>2730</v>
      </c>
      <c r="G213" s="10">
        <v>3139</v>
      </c>
      <c r="H213" s="10">
        <v>3549</v>
      </c>
      <c r="I213" s="10">
        <v>3959</v>
      </c>
      <c r="J213" s="10">
        <v>4368</v>
      </c>
      <c r="K213" s="10">
        <v>22737</v>
      </c>
      <c r="L213" s="9">
        <v>1</v>
      </c>
    </row>
    <row r="214" spans="1:12" ht="15.75" x14ac:dyDescent="0.25">
      <c r="A214" s="8" t="s">
        <v>776</v>
      </c>
      <c r="B214" s="9" t="s">
        <v>12</v>
      </c>
      <c r="C214" s="9" t="s">
        <v>777</v>
      </c>
      <c r="D214" s="9" t="s">
        <v>778</v>
      </c>
      <c r="E214" s="9" t="s">
        <v>779</v>
      </c>
      <c r="F214" s="10">
        <v>2866</v>
      </c>
      <c r="G214" s="10">
        <v>3296</v>
      </c>
      <c r="H214" s="10">
        <v>3726</v>
      </c>
      <c r="I214" s="10">
        <v>4156</v>
      </c>
      <c r="J214" s="10">
        <v>4587</v>
      </c>
      <c r="K214" s="10">
        <v>22737</v>
      </c>
      <c r="L214" s="9">
        <v>1</v>
      </c>
    </row>
    <row r="215" spans="1:12" ht="15.75" x14ac:dyDescent="0.25">
      <c r="A215" s="8" t="s">
        <v>780</v>
      </c>
      <c r="B215" s="9" t="s">
        <v>12</v>
      </c>
      <c r="C215" s="9" t="s">
        <v>781</v>
      </c>
      <c r="D215" s="9" t="s">
        <v>782</v>
      </c>
      <c r="E215" s="9" t="s">
        <v>47</v>
      </c>
      <c r="F215" s="10">
        <v>4033</v>
      </c>
      <c r="G215" s="10">
        <v>4638</v>
      </c>
      <c r="H215" s="10">
        <v>5244</v>
      </c>
      <c r="I215" s="10">
        <v>5849</v>
      </c>
      <c r="J215" s="10">
        <v>6454</v>
      </c>
      <c r="K215" s="10">
        <v>22737</v>
      </c>
      <c r="L215" s="9">
        <v>0</v>
      </c>
    </row>
    <row r="216" spans="1:12" ht="15.75" x14ac:dyDescent="0.25">
      <c r="A216" s="8" t="s">
        <v>783</v>
      </c>
      <c r="B216" s="9" t="s">
        <v>12</v>
      </c>
      <c r="C216" s="9" t="s">
        <v>784</v>
      </c>
      <c r="D216" s="9" t="s">
        <v>785</v>
      </c>
      <c r="E216" s="9" t="s">
        <v>15</v>
      </c>
      <c r="F216" s="10">
        <v>4669</v>
      </c>
      <c r="G216" s="10">
        <v>5370</v>
      </c>
      <c r="H216" s="10">
        <v>6070</v>
      </c>
      <c r="I216" s="10">
        <v>6770</v>
      </c>
      <c r="J216" s="10">
        <v>7471</v>
      </c>
      <c r="K216" s="10">
        <v>22737</v>
      </c>
      <c r="L216" s="9">
        <v>0</v>
      </c>
    </row>
    <row r="217" spans="1:12" ht="15.75" x14ac:dyDescent="0.25">
      <c r="A217" s="8" t="s">
        <v>786</v>
      </c>
      <c r="B217" s="9" t="s">
        <v>12</v>
      </c>
      <c r="C217" s="9" t="s">
        <v>787</v>
      </c>
      <c r="D217" s="9" t="s">
        <v>788</v>
      </c>
      <c r="E217" s="9" t="s">
        <v>121</v>
      </c>
      <c r="F217" s="10">
        <v>5675</v>
      </c>
      <c r="G217" s="10">
        <v>6527</v>
      </c>
      <c r="H217" s="10">
        <v>7378</v>
      </c>
      <c r="I217" s="10">
        <v>8230</v>
      </c>
      <c r="J217" s="10">
        <v>9081</v>
      </c>
      <c r="K217" s="10">
        <v>22737</v>
      </c>
      <c r="L217" s="9">
        <v>0</v>
      </c>
    </row>
    <row r="218" spans="1:12" ht="15.75" x14ac:dyDescent="0.25">
      <c r="A218" s="8" t="s">
        <v>789</v>
      </c>
      <c r="B218" s="9" t="s">
        <v>12</v>
      </c>
      <c r="C218" s="9" t="s">
        <v>790</v>
      </c>
      <c r="D218" s="9" t="s">
        <v>791</v>
      </c>
      <c r="E218" s="9" t="s">
        <v>32</v>
      </c>
      <c r="F218" s="10">
        <v>7243</v>
      </c>
      <c r="G218" s="10">
        <v>8330</v>
      </c>
      <c r="H218" s="10">
        <v>9417</v>
      </c>
      <c r="I218" s="10">
        <v>10503</v>
      </c>
      <c r="J218" s="10">
        <v>11590</v>
      </c>
      <c r="K218" s="10">
        <v>22737</v>
      </c>
      <c r="L218" s="9">
        <v>0</v>
      </c>
    </row>
    <row r="219" spans="1:12" ht="15.75" x14ac:dyDescent="0.25">
      <c r="A219" s="8" t="s">
        <v>792</v>
      </c>
      <c r="B219" s="9" t="s">
        <v>12</v>
      </c>
      <c r="C219" s="9" t="s">
        <v>793</v>
      </c>
      <c r="D219" s="9" t="s">
        <v>794</v>
      </c>
      <c r="E219" s="9" t="s">
        <v>100</v>
      </c>
      <c r="F219" s="10">
        <v>7606</v>
      </c>
      <c r="G219" s="10">
        <v>8746</v>
      </c>
      <c r="H219" s="10">
        <v>9887</v>
      </c>
      <c r="I219" s="10">
        <v>11028</v>
      </c>
      <c r="J219" s="10">
        <v>12170</v>
      </c>
      <c r="K219" s="10">
        <v>22737</v>
      </c>
      <c r="L219" s="9">
        <v>0</v>
      </c>
    </row>
    <row r="220" spans="1:12" ht="15.75" x14ac:dyDescent="0.25">
      <c r="A220" s="8" t="s">
        <v>795</v>
      </c>
      <c r="B220" s="9" t="s">
        <v>12</v>
      </c>
      <c r="C220" s="9" t="s">
        <v>796</v>
      </c>
      <c r="D220" s="9" t="s">
        <v>797</v>
      </c>
      <c r="E220" s="9" t="s">
        <v>108</v>
      </c>
      <c r="F220" s="10">
        <v>3841</v>
      </c>
      <c r="G220" s="10">
        <v>4418</v>
      </c>
      <c r="H220" s="10">
        <v>4994</v>
      </c>
      <c r="I220" s="10">
        <v>5570</v>
      </c>
      <c r="J220" s="10">
        <v>6146</v>
      </c>
      <c r="K220" s="10">
        <v>22737</v>
      </c>
      <c r="L220" s="9">
        <v>0</v>
      </c>
    </row>
    <row r="221" spans="1:12" ht="15.75" x14ac:dyDescent="0.25">
      <c r="A221" s="8" t="s">
        <v>798</v>
      </c>
      <c r="B221" s="9" t="s">
        <v>12</v>
      </c>
      <c r="C221" s="9" t="s">
        <v>799</v>
      </c>
      <c r="D221" s="9" t="s">
        <v>800</v>
      </c>
      <c r="E221" s="9" t="s">
        <v>47</v>
      </c>
      <c r="F221" s="10">
        <v>4033</v>
      </c>
      <c r="G221" s="10">
        <v>4638</v>
      </c>
      <c r="H221" s="10">
        <v>5244</v>
      </c>
      <c r="I221" s="10">
        <v>5849</v>
      </c>
      <c r="J221" s="10">
        <v>6454</v>
      </c>
      <c r="K221" s="10">
        <v>22737</v>
      </c>
      <c r="L221" s="9">
        <v>0</v>
      </c>
    </row>
    <row r="222" spans="1:12" ht="15.75" x14ac:dyDescent="0.25">
      <c r="A222" s="8" t="s">
        <v>801</v>
      </c>
      <c r="B222" s="9" t="s">
        <v>12</v>
      </c>
      <c r="C222" s="9" t="s">
        <v>802</v>
      </c>
      <c r="D222" s="9" t="s">
        <v>803</v>
      </c>
      <c r="E222" s="9" t="s">
        <v>15</v>
      </c>
      <c r="F222" s="10">
        <v>4669</v>
      </c>
      <c r="G222" s="10">
        <v>5370</v>
      </c>
      <c r="H222" s="10">
        <v>6070</v>
      </c>
      <c r="I222" s="10">
        <v>6770</v>
      </c>
      <c r="J222" s="10">
        <v>7471</v>
      </c>
      <c r="K222" s="10">
        <v>22737</v>
      </c>
      <c r="L222" s="9">
        <v>0</v>
      </c>
    </row>
    <row r="223" spans="1:12" ht="15.75" x14ac:dyDescent="0.25">
      <c r="A223" s="8" t="s">
        <v>804</v>
      </c>
      <c r="B223" s="9" t="s">
        <v>12</v>
      </c>
      <c r="C223" s="9" t="s">
        <v>805</v>
      </c>
      <c r="D223" s="9" t="s">
        <v>806</v>
      </c>
      <c r="E223" s="9" t="s">
        <v>121</v>
      </c>
      <c r="F223" s="10">
        <v>5675</v>
      </c>
      <c r="G223" s="10">
        <v>6527</v>
      </c>
      <c r="H223" s="10">
        <v>7378</v>
      </c>
      <c r="I223" s="10">
        <v>8230</v>
      </c>
      <c r="J223" s="10">
        <v>9081</v>
      </c>
      <c r="K223" s="10">
        <v>22737</v>
      </c>
      <c r="L223" s="9">
        <v>0</v>
      </c>
    </row>
    <row r="224" spans="1:12" ht="15.75" x14ac:dyDescent="0.25">
      <c r="A224" s="8" t="s">
        <v>807</v>
      </c>
      <c r="B224" s="9" t="s">
        <v>12</v>
      </c>
      <c r="C224" s="9" t="s">
        <v>808</v>
      </c>
      <c r="D224" s="9" t="s">
        <v>809</v>
      </c>
      <c r="E224" s="9" t="s">
        <v>32</v>
      </c>
      <c r="F224" s="10">
        <v>7243</v>
      </c>
      <c r="G224" s="10">
        <v>8330</v>
      </c>
      <c r="H224" s="10">
        <v>9417</v>
      </c>
      <c r="I224" s="10">
        <v>10503</v>
      </c>
      <c r="J224" s="10">
        <v>11590</v>
      </c>
      <c r="K224" s="10">
        <v>22737</v>
      </c>
      <c r="L224" s="9">
        <v>0</v>
      </c>
    </row>
    <row r="225" spans="1:12" ht="15.75" x14ac:dyDescent="0.25">
      <c r="A225" s="8" t="s">
        <v>810</v>
      </c>
      <c r="B225" s="9" t="s">
        <v>12</v>
      </c>
      <c r="C225" s="9" t="s">
        <v>811</v>
      </c>
      <c r="D225" s="9" t="s">
        <v>812</v>
      </c>
      <c r="E225" s="9" t="s">
        <v>100</v>
      </c>
      <c r="F225" s="10">
        <v>7606</v>
      </c>
      <c r="G225" s="10">
        <v>8746</v>
      </c>
      <c r="H225" s="10">
        <v>9887</v>
      </c>
      <c r="I225" s="10">
        <v>11028</v>
      </c>
      <c r="J225" s="10">
        <v>12170</v>
      </c>
      <c r="K225" s="10">
        <v>22737</v>
      </c>
      <c r="L225" s="9">
        <v>0</v>
      </c>
    </row>
    <row r="226" spans="1:12" ht="15.75" x14ac:dyDescent="0.25">
      <c r="A226" s="8" t="s">
        <v>813</v>
      </c>
      <c r="B226" s="9" t="s">
        <v>284</v>
      </c>
      <c r="C226" s="9" t="s">
        <v>814</v>
      </c>
      <c r="D226" s="9" t="s">
        <v>815</v>
      </c>
      <c r="E226" s="9" t="s">
        <v>603</v>
      </c>
      <c r="F226" s="10">
        <v>4033</v>
      </c>
      <c r="G226" s="10">
        <v>4437</v>
      </c>
      <c r="H226" s="10">
        <v>4840</v>
      </c>
      <c r="I226" s="10">
        <v>5244</v>
      </c>
      <c r="J226" s="10">
        <v>5647</v>
      </c>
      <c r="K226" s="10">
        <v>22737</v>
      </c>
      <c r="L226" s="9">
        <v>1</v>
      </c>
    </row>
    <row r="227" spans="1:12" ht="15.75" x14ac:dyDescent="0.25">
      <c r="A227" s="8" t="s">
        <v>816</v>
      </c>
      <c r="B227" s="9" t="s">
        <v>284</v>
      </c>
      <c r="C227" s="9" t="s">
        <v>817</v>
      </c>
      <c r="D227" s="9" t="s">
        <v>818</v>
      </c>
      <c r="E227" s="9" t="s">
        <v>819</v>
      </c>
      <c r="F227" s="10">
        <v>4903</v>
      </c>
      <c r="G227" s="10">
        <v>5393</v>
      </c>
      <c r="H227" s="10">
        <v>5883</v>
      </c>
      <c r="I227" s="10">
        <v>6374</v>
      </c>
      <c r="J227" s="10">
        <v>6864</v>
      </c>
      <c r="K227" s="10">
        <v>22737</v>
      </c>
      <c r="L227" s="9">
        <v>1</v>
      </c>
    </row>
    <row r="228" spans="1:12" ht="15.75" x14ac:dyDescent="0.25">
      <c r="A228" s="8" t="s">
        <v>820</v>
      </c>
      <c r="B228" s="9" t="s">
        <v>284</v>
      </c>
      <c r="C228" s="9" t="s">
        <v>821</v>
      </c>
      <c r="D228" s="9" t="s">
        <v>822</v>
      </c>
      <c r="E228" s="9" t="s">
        <v>823</v>
      </c>
      <c r="F228" s="10">
        <v>5675</v>
      </c>
      <c r="G228" s="10">
        <v>6243</v>
      </c>
      <c r="H228" s="10">
        <v>6811</v>
      </c>
      <c r="I228" s="10">
        <v>7378</v>
      </c>
      <c r="J228" s="10">
        <v>7946</v>
      </c>
      <c r="K228" s="10">
        <v>22737</v>
      </c>
      <c r="L228" s="9">
        <v>1</v>
      </c>
    </row>
    <row r="229" spans="1:12" ht="15.75" x14ac:dyDescent="0.25">
      <c r="A229" s="8" t="s">
        <v>824</v>
      </c>
      <c r="B229" s="9" t="s">
        <v>52</v>
      </c>
      <c r="C229" s="9" t="s">
        <v>825</v>
      </c>
      <c r="D229" s="9" t="s">
        <v>826</v>
      </c>
      <c r="E229" s="9" t="s">
        <v>135</v>
      </c>
      <c r="F229" s="10">
        <v>6338</v>
      </c>
      <c r="G229" s="10">
        <v>6972</v>
      </c>
      <c r="H229" s="10">
        <v>7605</v>
      </c>
      <c r="I229" s="10">
        <v>8484</v>
      </c>
      <c r="J229" s="10">
        <v>9362</v>
      </c>
      <c r="K229" s="10">
        <v>22737</v>
      </c>
      <c r="L229" s="9">
        <v>0</v>
      </c>
    </row>
    <row r="230" spans="1:12" ht="15.75" x14ac:dyDescent="0.25">
      <c r="A230" s="8" t="s">
        <v>827</v>
      </c>
      <c r="B230" s="9" t="s">
        <v>52</v>
      </c>
      <c r="C230" s="9" t="s">
        <v>828</v>
      </c>
      <c r="D230" s="9" t="s">
        <v>829</v>
      </c>
      <c r="E230" s="9" t="s">
        <v>59</v>
      </c>
      <c r="F230" s="10">
        <v>7337</v>
      </c>
      <c r="G230" s="10">
        <v>8071</v>
      </c>
      <c r="H230" s="10">
        <v>8804</v>
      </c>
      <c r="I230" s="10">
        <v>9821</v>
      </c>
      <c r="J230" s="10">
        <v>10838</v>
      </c>
      <c r="K230" s="10">
        <v>22737</v>
      </c>
      <c r="L230" s="9">
        <v>0</v>
      </c>
    </row>
    <row r="231" spans="1:12" ht="15.75" x14ac:dyDescent="0.25">
      <c r="A231" s="8" t="s">
        <v>830</v>
      </c>
      <c r="B231" s="9" t="s">
        <v>52</v>
      </c>
      <c r="C231" s="9" t="s">
        <v>831</v>
      </c>
      <c r="D231" s="9" t="s">
        <v>832</v>
      </c>
      <c r="E231" s="9" t="s">
        <v>833</v>
      </c>
      <c r="F231" s="10">
        <v>8493</v>
      </c>
      <c r="G231" s="10">
        <v>9343</v>
      </c>
      <c r="H231" s="10">
        <v>10192</v>
      </c>
      <c r="I231" s="10">
        <v>11369</v>
      </c>
      <c r="J231" s="10">
        <v>12546</v>
      </c>
      <c r="K231" s="10">
        <v>22737</v>
      </c>
      <c r="L231" s="9">
        <v>0</v>
      </c>
    </row>
    <row r="232" spans="1:12" ht="15.75" x14ac:dyDescent="0.25">
      <c r="A232" s="8" t="s">
        <v>834</v>
      </c>
      <c r="B232" s="9" t="s">
        <v>52</v>
      </c>
      <c r="C232" s="9" t="s">
        <v>835</v>
      </c>
      <c r="D232" s="9" t="s">
        <v>836</v>
      </c>
      <c r="E232" s="9" t="s">
        <v>837</v>
      </c>
      <c r="F232" s="10">
        <v>9364</v>
      </c>
      <c r="G232" s="10">
        <v>10300</v>
      </c>
      <c r="H232" s="10">
        <v>11237</v>
      </c>
      <c r="I232" s="10">
        <v>12535</v>
      </c>
      <c r="J232" s="10">
        <v>13832</v>
      </c>
      <c r="K232" s="10">
        <v>22737</v>
      </c>
      <c r="L232" s="9">
        <v>0</v>
      </c>
    </row>
    <row r="233" spans="1:12" ht="15.75" x14ac:dyDescent="0.25">
      <c r="A233" s="8" t="s">
        <v>838</v>
      </c>
      <c r="B233" s="9" t="s">
        <v>52</v>
      </c>
      <c r="C233" s="9" t="s">
        <v>839</v>
      </c>
      <c r="D233" s="9" t="s">
        <v>840</v>
      </c>
      <c r="E233" s="9" t="s">
        <v>841</v>
      </c>
      <c r="F233" s="10">
        <v>4086</v>
      </c>
      <c r="G233" s="10">
        <v>4494</v>
      </c>
      <c r="H233" s="10">
        <v>4903</v>
      </c>
      <c r="I233" s="10">
        <v>5469</v>
      </c>
      <c r="J233" s="10">
        <v>6035</v>
      </c>
      <c r="K233" s="10">
        <v>22737</v>
      </c>
      <c r="L233" s="9">
        <v>0</v>
      </c>
    </row>
    <row r="234" spans="1:12" ht="15.75" x14ac:dyDescent="0.25">
      <c r="A234" s="8" t="s">
        <v>842</v>
      </c>
      <c r="B234" s="9" t="s">
        <v>52</v>
      </c>
      <c r="C234" s="9" t="s">
        <v>843</v>
      </c>
      <c r="D234" s="9" t="s">
        <v>844</v>
      </c>
      <c r="E234" s="9" t="s">
        <v>845</v>
      </c>
      <c r="F234" s="10">
        <v>4966</v>
      </c>
      <c r="G234" s="10">
        <v>5463</v>
      </c>
      <c r="H234" s="10">
        <v>5959</v>
      </c>
      <c r="I234" s="10">
        <v>6647</v>
      </c>
      <c r="J234" s="10">
        <v>7336</v>
      </c>
      <c r="K234" s="10">
        <v>22737</v>
      </c>
      <c r="L234" s="9">
        <v>1</v>
      </c>
    </row>
    <row r="235" spans="1:12" ht="15.75" x14ac:dyDescent="0.25">
      <c r="A235" s="8" t="s">
        <v>846</v>
      </c>
      <c r="B235" s="9" t="s">
        <v>52</v>
      </c>
      <c r="C235" s="9" t="s">
        <v>847</v>
      </c>
      <c r="D235" s="9" t="s">
        <v>848</v>
      </c>
      <c r="E235" s="9" t="s">
        <v>849</v>
      </c>
      <c r="F235" s="10">
        <v>5749</v>
      </c>
      <c r="G235" s="10">
        <v>6324</v>
      </c>
      <c r="H235" s="10">
        <v>6898</v>
      </c>
      <c r="I235" s="10">
        <v>7695</v>
      </c>
      <c r="J235" s="10">
        <v>8492</v>
      </c>
      <c r="K235" s="10">
        <v>22737</v>
      </c>
      <c r="L235" s="9">
        <v>0</v>
      </c>
    </row>
    <row r="236" spans="1:12" ht="15.75" x14ac:dyDescent="0.25">
      <c r="A236" s="8" t="s">
        <v>850</v>
      </c>
      <c r="B236" s="9" t="s">
        <v>52</v>
      </c>
      <c r="C236" s="9" t="s">
        <v>851</v>
      </c>
      <c r="D236" s="9" t="s">
        <v>852</v>
      </c>
      <c r="E236" s="9" t="s">
        <v>853</v>
      </c>
      <c r="F236" s="10">
        <v>3529</v>
      </c>
      <c r="G236" s="10">
        <v>3882</v>
      </c>
      <c r="H236" s="10">
        <v>4235</v>
      </c>
      <c r="I236" s="10">
        <v>4724</v>
      </c>
      <c r="J236" s="10">
        <v>5213</v>
      </c>
      <c r="K236" s="10">
        <v>22737</v>
      </c>
      <c r="L236" s="9">
        <v>1</v>
      </c>
    </row>
    <row r="237" spans="1:12" ht="15.75" x14ac:dyDescent="0.25">
      <c r="A237" s="8" t="s">
        <v>854</v>
      </c>
      <c r="B237" s="9" t="s">
        <v>52</v>
      </c>
      <c r="C237" s="9" t="s">
        <v>855</v>
      </c>
      <c r="D237" s="9" t="s">
        <v>856</v>
      </c>
      <c r="E237" s="9" t="s">
        <v>55</v>
      </c>
      <c r="F237" s="10">
        <v>6655</v>
      </c>
      <c r="G237" s="10">
        <v>7320</v>
      </c>
      <c r="H237" s="10">
        <v>7986</v>
      </c>
      <c r="I237" s="10">
        <v>8908</v>
      </c>
      <c r="J237" s="10">
        <v>9830</v>
      </c>
      <c r="K237" s="10">
        <v>22737</v>
      </c>
      <c r="L237" s="9">
        <v>0</v>
      </c>
    </row>
    <row r="238" spans="1:12" ht="15.75" x14ac:dyDescent="0.25">
      <c r="A238" s="8" t="s">
        <v>857</v>
      </c>
      <c r="B238" s="9" t="s">
        <v>12</v>
      </c>
      <c r="C238" s="9" t="s">
        <v>858</v>
      </c>
      <c r="D238" s="9" t="s">
        <v>859</v>
      </c>
      <c r="E238" s="9" t="s">
        <v>108</v>
      </c>
      <c r="F238" s="10">
        <v>3841</v>
      </c>
      <c r="G238" s="10">
        <v>4418</v>
      </c>
      <c r="H238" s="10">
        <v>4994</v>
      </c>
      <c r="I238" s="10">
        <v>5570</v>
      </c>
      <c r="J238" s="10">
        <v>6146</v>
      </c>
      <c r="K238" s="10">
        <v>22737</v>
      </c>
      <c r="L238" s="9">
        <v>0</v>
      </c>
    </row>
    <row r="239" spans="1:12" ht="15.75" x14ac:dyDescent="0.25">
      <c r="A239" s="8" t="s">
        <v>860</v>
      </c>
      <c r="B239" s="9" t="s">
        <v>12</v>
      </c>
      <c r="C239" s="9" t="s">
        <v>861</v>
      </c>
      <c r="D239" s="9" t="s">
        <v>862</v>
      </c>
      <c r="E239" s="9" t="s">
        <v>47</v>
      </c>
      <c r="F239" s="10">
        <v>4033</v>
      </c>
      <c r="G239" s="10">
        <v>4638</v>
      </c>
      <c r="H239" s="10">
        <v>5244</v>
      </c>
      <c r="I239" s="10">
        <v>5849</v>
      </c>
      <c r="J239" s="10">
        <v>6454</v>
      </c>
      <c r="K239" s="10">
        <v>22737</v>
      </c>
      <c r="L239" s="9">
        <v>0</v>
      </c>
    </row>
    <row r="240" spans="1:12" ht="15.75" x14ac:dyDescent="0.25">
      <c r="A240" s="8" t="s">
        <v>863</v>
      </c>
      <c r="B240" s="9" t="s">
        <v>12</v>
      </c>
      <c r="C240" s="9" t="s">
        <v>864</v>
      </c>
      <c r="D240" s="9" t="s">
        <v>865</v>
      </c>
      <c r="E240" s="9" t="s">
        <v>15</v>
      </c>
      <c r="F240" s="10">
        <v>4669</v>
      </c>
      <c r="G240" s="10">
        <v>5370</v>
      </c>
      <c r="H240" s="10">
        <v>6070</v>
      </c>
      <c r="I240" s="10">
        <v>6770</v>
      </c>
      <c r="J240" s="10">
        <v>7471</v>
      </c>
      <c r="K240" s="10">
        <v>22737</v>
      </c>
      <c r="L240" s="9">
        <v>0</v>
      </c>
    </row>
    <row r="241" spans="1:12" ht="15.75" x14ac:dyDescent="0.25">
      <c r="A241" s="8" t="s">
        <v>866</v>
      </c>
      <c r="B241" s="9" t="s">
        <v>12</v>
      </c>
      <c r="C241" s="9" t="s">
        <v>867</v>
      </c>
      <c r="D241" s="9" t="s">
        <v>868</v>
      </c>
      <c r="E241" s="9" t="s">
        <v>121</v>
      </c>
      <c r="F241" s="10">
        <v>5675</v>
      </c>
      <c r="G241" s="10">
        <v>6527</v>
      </c>
      <c r="H241" s="10">
        <v>7378</v>
      </c>
      <c r="I241" s="10">
        <v>8230</v>
      </c>
      <c r="J241" s="10">
        <v>9081</v>
      </c>
      <c r="K241" s="10">
        <v>22737</v>
      </c>
      <c r="L241" s="9">
        <v>0</v>
      </c>
    </row>
    <row r="242" spans="1:12" ht="15.75" x14ac:dyDescent="0.25">
      <c r="A242" s="8" t="s">
        <v>869</v>
      </c>
      <c r="B242" s="9" t="s">
        <v>12</v>
      </c>
      <c r="C242" s="9" t="s">
        <v>870</v>
      </c>
      <c r="D242" s="9" t="s">
        <v>871</v>
      </c>
      <c r="E242" s="9" t="s">
        <v>32</v>
      </c>
      <c r="F242" s="10">
        <v>7243</v>
      </c>
      <c r="G242" s="10">
        <v>8330</v>
      </c>
      <c r="H242" s="10">
        <v>9417</v>
      </c>
      <c r="I242" s="10">
        <v>10503</v>
      </c>
      <c r="J242" s="10">
        <v>11590</v>
      </c>
      <c r="K242" s="10">
        <v>22737</v>
      </c>
      <c r="L242" s="9">
        <v>0</v>
      </c>
    </row>
    <row r="243" spans="1:12" ht="15.75" x14ac:dyDescent="0.25">
      <c r="A243" s="8" t="s">
        <v>872</v>
      </c>
      <c r="B243" s="9" t="s">
        <v>12</v>
      </c>
      <c r="C243" s="9" t="s">
        <v>873</v>
      </c>
      <c r="D243" s="9" t="s">
        <v>874</v>
      </c>
      <c r="E243" s="9" t="s">
        <v>100</v>
      </c>
      <c r="F243" s="10">
        <v>7606</v>
      </c>
      <c r="G243" s="10">
        <v>8746</v>
      </c>
      <c r="H243" s="10">
        <v>9887</v>
      </c>
      <c r="I243" s="10">
        <v>11028</v>
      </c>
      <c r="J243" s="10">
        <v>12170</v>
      </c>
      <c r="K243" s="10">
        <v>22737</v>
      </c>
      <c r="L243" s="9">
        <v>0</v>
      </c>
    </row>
    <row r="244" spans="1:12" ht="15.75" x14ac:dyDescent="0.25">
      <c r="A244" s="8" t="s">
        <v>875</v>
      </c>
      <c r="B244" s="9" t="s">
        <v>52</v>
      </c>
      <c r="C244" s="9" t="s">
        <v>876</v>
      </c>
      <c r="D244" s="9" t="s">
        <v>877</v>
      </c>
      <c r="E244" s="9" t="s">
        <v>130</v>
      </c>
      <c r="F244" s="10">
        <v>5475</v>
      </c>
      <c r="G244" s="10">
        <v>6022</v>
      </c>
      <c r="H244" s="10">
        <v>6570</v>
      </c>
      <c r="I244" s="10">
        <v>7329</v>
      </c>
      <c r="J244" s="10">
        <v>8087</v>
      </c>
      <c r="K244" s="10">
        <v>22737</v>
      </c>
      <c r="L244" s="9">
        <v>0</v>
      </c>
    </row>
    <row r="245" spans="1:12" ht="15.75" x14ac:dyDescent="0.25">
      <c r="A245" s="8" t="s">
        <v>878</v>
      </c>
      <c r="B245" s="9" t="s">
        <v>52</v>
      </c>
      <c r="C245" s="9" t="s">
        <v>879</v>
      </c>
      <c r="D245" s="9" t="s">
        <v>880</v>
      </c>
      <c r="E245" s="9" t="s">
        <v>849</v>
      </c>
      <c r="F245" s="10">
        <v>5749</v>
      </c>
      <c r="G245" s="10">
        <v>6324</v>
      </c>
      <c r="H245" s="10">
        <v>6898</v>
      </c>
      <c r="I245" s="10">
        <v>7695</v>
      </c>
      <c r="J245" s="10">
        <v>8492</v>
      </c>
      <c r="K245" s="10">
        <v>22737</v>
      </c>
      <c r="L245" s="9">
        <v>0</v>
      </c>
    </row>
    <row r="246" spans="1:12" ht="15.75" x14ac:dyDescent="0.25">
      <c r="A246" s="8" t="s">
        <v>881</v>
      </c>
      <c r="B246" s="9" t="s">
        <v>52</v>
      </c>
      <c r="C246" s="9" t="s">
        <v>882</v>
      </c>
      <c r="D246" s="9" t="s">
        <v>883</v>
      </c>
      <c r="E246" s="9" t="s">
        <v>135</v>
      </c>
      <c r="F246" s="10">
        <v>6338</v>
      </c>
      <c r="G246" s="10">
        <v>6972</v>
      </c>
      <c r="H246" s="10">
        <v>7605</v>
      </c>
      <c r="I246" s="10">
        <v>8484</v>
      </c>
      <c r="J246" s="10">
        <v>9362</v>
      </c>
      <c r="K246" s="10">
        <v>22737</v>
      </c>
      <c r="L246" s="9">
        <v>0</v>
      </c>
    </row>
    <row r="247" spans="1:12" ht="15.75" x14ac:dyDescent="0.25">
      <c r="A247" s="8" t="s">
        <v>884</v>
      </c>
      <c r="B247" s="9" t="s">
        <v>284</v>
      </c>
      <c r="C247" s="9" t="s">
        <v>885</v>
      </c>
      <c r="D247" s="9" t="s">
        <v>886</v>
      </c>
      <c r="E247" s="9" t="s">
        <v>287</v>
      </c>
      <c r="F247" s="10">
        <v>2866</v>
      </c>
      <c r="G247" s="10">
        <v>3153</v>
      </c>
      <c r="H247" s="10">
        <v>3440</v>
      </c>
      <c r="I247" s="10">
        <v>3727</v>
      </c>
      <c r="J247" s="10">
        <v>4013</v>
      </c>
      <c r="K247" s="10">
        <v>22737</v>
      </c>
      <c r="L247" s="9">
        <v>1</v>
      </c>
    </row>
    <row r="248" spans="1:12" ht="15.75" x14ac:dyDescent="0.25">
      <c r="A248" s="8" t="s">
        <v>887</v>
      </c>
      <c r="B248" s="9" t="s">
        <v>284</v>
      </c>
      <c r="C248" s="9" t="s">
        <v>888</v>
      </c>
      <c r="D248" s="9" t="s">
        <v>889</v>
      </c>
      <c r="E248" s="9" t="s">
        <v>636</v>
      </c>
      <c r="F248" s="10">
        <v>3160</v>
      </c>
      <c r="G248" s="10">
        <v>3476</v>
      </c>
      <c r="H248" s="10">
        <v>3792</v>
      </c>
      <c r="I248" s="10">
        <v>4109</v>
      </c>
      <c r="J248" s="10">
        <v>4425</v>
      </c>
      <c r="K248" s="10">
        <v>22737</v>
      </c>
      <c r="L248" s="9">
        <v>1</v>
      </c>
    </row>
    <row r="249" spans="1:12" ht="15.75" x14ac:dyDescent="0.25">
      <c r="A249" s="8" t="s">
        <v>890</v>
      </c>
      <c r="B249" s="9" t="s">
        <v>284</v>
      </c>
      <c r="C249" s="9" t="s">
        <v>891</v>
      </c>
      <c r="D249" s="9" t="s">
        <v>892</v>
      </c>
      <c r="E249" s="9" t="s">
        <v>893</v>
      </c>
      <c r="F249" s="10">
        <v>3841</v>
      </c>
      <c r="G249" s="10">
        <v>4225</v>
      </c>
      <c r="H249" s="10">
        <v>4610</v>
      </c>
      <c r="I249" s="10">
        <v>4994</v>
      </c>
      <c r="J249" s="10">
        <v>5378</v>
      </c>
      <c r="K249" s="10">
        <v>22737</v>
      </c>
      <c r="L249" s="9">
        <v>1</v>
      </c>
    </row>
    <row r="250" spans="1:12" ht="15.75" x14ac:dyDescent="0.25">
      <c r="A250" s="8" t="s">
        <v>894</v>
      </c>
      <c r="B250" s="9" t="s">
        <v>52</v>
      </c>
      <c r="C250" s="9" t="s">
        <v>895</v>
      </c>
      <c r="D250" s="9" t="s">
        <v>896</v>
      </c>
      <c r="E250" s="9" t="s">
        <v>845</v>
      </c>
      <c r="F250" s="10">
        <v>4966</v>
      </c>
      <c r="G250" s="10">
        <v>5463</v>
      </c>
      <c r="H250" s="10">
        <v>5959</v>
      </c>
      <c r="I250" s="10">
        <v>6647</v>
      </c>
      <c r="J250" s="10">
        <v>7336</v>
      </c>
      <c r="K250" s="10">
        <v>22737</v>
      </c>
      <c r="L250" s="9">
        <v>1</v>
      </c>
    </row>
    <row r="251" spans="1:12" ht="15.75" x14ac:dyDescent="0.25">
      <c r="A251" s="8" t="s">
        <v>897</v>
      </c>
      <c r="B251" s="9" t="s">
        <v>52</v>
      </c>
      <c r="C251" s="9" t="s">
        <v>898</v>
      </c>
      <c r="D251" s="9" t="s">
        <v>899</v>
      </c>
      <c r="E251" s="9" t="s">
        <v>900</v>
      </c>
      <c r="F251" s="10">
        <v>5214</v>
      </c>
      <c r="G251" s="10">
        <v>5736</v>
      </c>
      <c r="H251" s="10">
        <v>6257</v>
      </c>
      <c r="I251" s="10">
        <v>6980</v>
      </c>
      <c r="J251" s="10">
        <v>7702</v>
      </c>
      <c r="K251" s="10">
        <v>22737</v>
      </c>
      <c r="L251" s="9">
        <v>0</v>
      </c>
    </row>
    <row r="252" spans="1:12" ht="15.75" x14ac:dyDescent="0.25">
      <c r="A252" s="8" t="s">
        <v>901</v>
      </c>
      <c r="B252" s="9" t="s">
        <v>52</v>
      </c>
      <c r="C252" s="9" t="s">
        <v>902</v>
      </c>
      <c r="D252" s="9" t="s">
        <v>903</v>
      </c>
      <c r="E252" s="9" t="s">
        <v>130</v>
      </c>
      <c r="F252" s="10">
        <v>5475</v>
      </c>
      <c r="G252" s="10">
        <v>6022</v>
      </c>
      <c r="H252" s="10">
        <v>6570</v>
      </c>
      <c r="I252" s="10">
        <v>7329</v>
      </c>
      <c r="J252" s="10">
        <v>8087</v>
      </c>
      <c r="K252" s="10">
        <v>22737</v>
      </c>
      <c r="L252" s="9">
        <v>0</v>
      </c>
    </row>
    <row r="253" spans="1:12" ht="15.75" x14ac:dyDescent="0.25">
      <c r="A253" s="8" t="s">
        <v>904</v>
      </c>
      <c r="B253" s="9" t="s">
        <v>52</v>
      </c>
      <c r="C253" s="9" t="s">
        <v>905</v>
      </c>
      <c r="D253" s="9" t="s">
        <v>906</v>
      </c>
      <c r="E253" s="9" t="s">
        <v>907</v>
      </c>
      <c r="F253" s="10">
        <v>4730</v>
      </c>
      <c r="G253" s="10">
        <v>5202</v>
      </c>
      <c r="H253" s="10">
        <v>5675</v>
      </c>
      <c r="I253" s="10">
        <v>6331</v>
      </c>
      <c r="J253" s="10">
        <v>6986</v>
      </c>
      <c r="K253" s="10">
        <v>22737</v>
      </c>
      <c r="L253" s="9">
        <v>0</v>
      </c>
    </row>
    <row r="254" spans="1:12" ht="15.75" x14ac:dyDescent="0.25">
      <c r="A254" s="8" t="s">
        <v>908</v>
      </c>
      <c r="B254" s="9" t="s">
        <v>52</v>
      </c>
      <c r="C254" s="9" t="s">
        <v>909</v>
      </c>
      <c r="D254" s="9" t="s">
        <v>910</v>
      </c>
      <c r="E254" s="9" t="s">
        <v>900</v>
      </c>
      <c r="F254" s="10">
        <v>5214</v>
      </c>
      <c r="G254" s="10">
        <v>5736</v>
      </c>
      <c r="H254" s="10">
        <v>6257</v>
      </c>
      <c r="I254" s="10">
        <v>6980</v>
      </c>
      <c r="J254" s="10">
        <v>7702</v>
      </c>
      <c r="K254" s="10">
        <v>22737</v>
      </c>
      <c r="L254" s="9">
        <v>0</v>
      </c>
    </row>
    <row r="255" spans="1:12" ht="15.75" x14ac:dyDescent="0.25">
      <c r="A255" s="8" t="s">
        <v>911</v>
      </c>
      <c r="B255" s="9" t="s">
        <v>52</v>
      </c>
      <c r="C255" s="9" t="s">
        <v>912</v>
      </c>
      <c r="D255" s="9" t="s">
        <v>913</v>
      </c>
      <c r="E255" s="9" t="s">
        <v>914</v>
      </c>
      <c r="F255" s="10">
        <v>6036</v>
      </c>
      <c r="G255" s="10">
        <v>6640</v>
      </c>
      <c r="H255" s="10">
        <v>7243</v>
      </c>
      <c r="I255" s="10">
        <v>8080</v>
      </c>
      <c r="J255" s="10">
        <v>8916</v>
      </c>
      <c r="K255" s="10">
        <v>22737</v>
      </c>
      <c r="L255" s="9">
        <v>0</v>
      </c>
    </row>
    <row r="256" spans="1:12" ht="15.75" x14ac:dyDescent="0.25">
      <c r="A256" s="8" t="s">
        <v>915</v>
      </c>
      <c r="B256" s="9" t="s">
        <v>52</v>
      </c>
      <c r="C256" s="9" t="s">
        <v>916</v>
      </c>
      <c r="D256" s="9" t="s">
        <v>917</v>
      </c>
      <c r="E256" s="9" t="s">
        <v>918</v>
      </c>
      <c r="F256" s="10">
        <v>6988</v>
      </c>
      <c r="G256" s="10">
        <v>7686</v>
      </c>
      <c r="H256" s="10">
        <v>8385</v>
      </c>
      <c r="I256" s="10">
        <v>9353</v>
      </c>
      <c r="J256" s="10">
        <v>10322</v>
      </c>
      <c r="K256" s="10">
        <v>22737</v>
      </c>
      <c r="L256" s="9">
        <v>0</v>
      </c>
    </row>
    <row r="257" spans="1:12" ht="15.75" x14ac:dyDescent="0.25">
      <c r="A257" s="8" t="s">
        <v>919</v>
      </c>
      <c r="B257" s="9" t="s">
        <v>52</v>
      </c>
      <c r="C257" s="9" t="s">
        <v>920</v>
      </c>
      <c r="D257" s="9" t="s">
        <v>921</v>
      </c>
      <c r="E257" s="9" t="s">
        <v>63</v>
      </c>
      <c r="F257" s="10">
        <v>8089</v>
      </c>
      <c r="G257" s="10">
        <v>8898</v>
      </c>
      <c r="H257" s="10">
        <v>9707</v>
      </c>
      <c r="I257" s="10">
        <v>10828</v>
      </c>
      <c r="J257" s="10">
        <v>11949</v>
      </c>
      <c r="K257" s="10">
        <v>22737</v>
      </c>
      <c r="L257" s="9">
        <v>0</v>
      </c>
    </row>
    <row r="258" spans="1:12" ht="15.75" x14ac:dyDescent="0.25">
      <c r="A258" s="8" t="s">
        <v>922</v>
      </c>
      <c r="B258" s="9" t="s">
        <v>52</v>
      </c>
      <c r="C258" s="9" t="s">
        <v>923</v>
      </c>
      <c r="D258" s="9" t="s">
        <v>924</v>
      </c>
      <c r="E258" s="9" t="s">
        <v>69</v>
      </c>
      <c r="F258" s="10">
        <v>8918</v>
      </c>
      <c r="G258" s="10">
        <v>9810</v>
      </c>
      <c r="H258" s="10">
        <v>10702</v>
      </c>
      <c r="I258" s="10">
        <v>11938</v>
      </c>
      <c r="J258" s="10">
        <v>13174</v>
      </c>
      <c r="K258" s="10">
        <v>22737</v>
      </c>
      <c r="L258" s="9">
        <v>0</v>
      </c>
    </row>
    <row r="259" spans="1:12" ht="15.75" x14ac:dyDescent="0.25">
      <c r="A259" s="8" t="s">
        <v>925</v>
      </c>
      <c r="B259" s="9" t="s">
        <v>284</v>
      </c>
      <c r="C259" s="9" t="s">
        <v>926</v>
      </c>
      <c r="D259" s="9" t="s">
        <v>927</v>
      </c>
      <c r="E259" s="9" t="s">
        <v>893</v>
      </c>
      <c r="F259" s="10">
        <v>3841</v>
      </c>
      <c r="G259" s="10">
        <v>4225</v>
      </c>
      <c r="H259" s="10">
        <v>4610</v>
      </c>
      <c r="I259" s="10">
        <v>4994</v>
      </c>
      <c r="J259" s="10">
        <v>5378</v>
      </c>
      <c r="K259" s="10">
        <v>22737</v>
      </c>
      <c r="L259" s="9">
        <v>1</v>
      </c>
    </row>
    <row r="260" spans="1:12" ht="15.75" x14ac:dyDescent="0.25">
      <c r="A260" s="8" t="s">
        <v>928</v>
      </c>
      <c r="B260" s="9" t="s">
        <v>284</v>
      </c>
      <c r="C260" s="9" t="s">
        <v>929</v>
      </c>
      <c r="D260" s="9" t="s">
        <v>930</v>
      </c>
      <c r="E260" s="9" t="s">
        <v>603</v>
      </c>
      <c r="F260" s="10">
        <v>4033</v>
      </c>
      <c r="G260" s="10">
        <v>4437</v>
      </c>
      <c r="H260" s="10">
        <v>4840</v>
      </c>
      <c r="I260" s="10">
        <v>5244</v>
      </c>
      <c r="J260" s="10">
        <v>5647</v>
      </c>
      <c r="K260" s="10">
        <v>22737</v>
      </c>
      <c r="L260" s="9">
        <v>1</v>
      </c>
    </row>
    <row r="261" spans="1:12" ht="15.75" x14ac:dyDescent="0.25">
      <c r="A261" s="8" t="s">
        <v>931</v>
      </c>
      <c r="B261" s="9" t="s">
        <v>284</v>
      </c>
      <c r="C261" s="9" t="s">
        <v>932</v>
      </c>
      <c r="D261" s="9" t="s">
        <v>933</v>
      </c>
      <c r="E261" s="9" t="s">
        <v>607</v>
      </c>
      <c r="F261" s="10">
        <v>4669</v>
      </c>
      <c r="G261" s="10">
        <v>5136</v>
      </c>
      <c r="H261" s="10">
        <v>5603</v>
      </c>
      <c r="I261" s="10">
        <v>6070</v>
      </c>
      <c r="J261" s="10">
        <v>6537</v>
      </c>
      <c r="K261" s="10">
        <v>22737</v>
      </c>
      <c r="L261" s="9">
        <v>1</v>
      </c>
    </row>
    <row r="262" spans="1:12" ht="15.75" x14ac:dyDescent="0.25">
      <c r="A262" s="8" t="s">
        <v>934</v>
      </c>
      <c r="B262" s="9" t="s">
        <v>284</v>
      </c>
      <c r="C262" s="9" t="s">
        <v>935</v>
      </c>
      <c r="D262" s="9" t="s">
        <v>936</v>
      </c>
      <c r="E262" s="9" t="s">
        <v>819</v>
      </c>
      <c r="F262" s="10">
        <v>4903</v>
      </c>
      <c r="G262" s="10">
        <v>5393</v>
      </c>
      <c r="H262" s="10">
        <v>5883</v>
      </c>
      <c r="I262" s="10">
        <v>6374</v>
      </c>
      <c r="J262" s="10">
        <v>6864</v>
      </c>
      <c r="K262" s="10">
        <v>22737</v>
      </c>
      <c r="L262" s="9">
        <v>0</v>
      </c>
    </row>
    <row r="263" spans="1:12" ht="15.75" x14ac:dyDescent="0.25">
      <c r="A263" s="8" t="s">
        <v>937</v>
      </c>
      <c r="B263" s="9" t="s">
        <v>284</v>
      </c>
      <c r="C263" s="9" t="s">
        <v>938</v>
      </c>
      <c r="D263" s="9" t="s">
        <v>939</v>
      </c>
      <c r="E263" s="9" t="s">
        <v>940</v>
      </c>
      <c r="F263" s="10">
        <v>3010</v>
      </c>
      <c r="G263" s="10">
        <v>3311</v>
      </c>
      <c r="H263" s="10">
        <v>3612</v>
      </c>
      <c r="I263" s="10">
        <v>3913</v>
      </c>
      <c r="J263" s="10">
        <v>4214</v>
      </c>
      <c r="K263" s="10">
        <v>22737</v>
      </c>
      <c r="L263" s="9">
        <v>1</v>
      </c>
    </row>
    <row r="264" spans="1:12" ht="15.75" x14ac:dyDescent="0.25">
      <c r="A264" s="8" t="s">
        <v>941</v>
      </c>
      <c r="B264" s="9" t="s">
        <v>284</v>
      </c>
      <c r="C264" s="9" t="s">
        <v>942</v>
      </c>
      <c r="D264" s="9" t="s">
        <v>943</v>
      </c>
      <c r="E264" s="9" t="s">
        <v>751</v>
      </c>
      <c r="F264" s="10">
        <v>3658</v>
      </c>
      <c r="G264" s="10">
        <v>4024</v>
      </c>
      <c r="H264" s="10">
        <v>4390</v>
      </c>
      <c r="I264" s="10">
        <v>4756</v>
      </c>
      <c r="J264" s="10">
        <v>5122</v>
      </c>
      <c r="K264" s="10">
        <v>22737</v>
      </c>
      <c r="L264" s="9">
        <v>1</v>
      </c>
    </row>
    <row r="265" spans="1:12" ht="15.75" x14ac:dyDescent="0.25">
      <c r="A265" s="8" t="s">
        <v>944</v>
      </c>
      <c r="B265" s="9" t="s">
        <v>284</v>
      </c>
      <c r="C265" s="9" t="s">
        <v>945</v>
      </c>
      <c r="D265" s="9" t="s">
        <v>946</v>
      </c>
      <c r="E265" s="9" t="s">
        <v>947</v>
      </c>
      <c r="F265" s="10">
        <v>4447</v>
      </c>
      <c r="G265" s="10">
        <v>4891</v>
      </c>
      <c r="H265" s="10">
        <v>5336</v>
      </c>
      <c r="I265" s="10">
        <v>5781</v>
      </c>
      <c r="J265" s="10">
        <v>6226</v>
      </c>
      <c r="K265" s="10">
        <v>22737</v>
      </c>
      <c r="L265" s="9">
        <v>1</v>
      </c>
    </row>
    <row r="266" spans="1:12" ht="15.75" x14ac:dyDescent="0.25">
      <c r="A266" s="8" t="s">
        <v>948</v>
      </c>
      <c r="B266" s="9" t="s">
        <v>284</v>
      </c>
      <c r="C266" s="9" t="s">
        <v>949</v>
      </c>
      <c r="D266" s="9" t="s">
        <v>950</v>
      </c>
      <c r="E266" s="9" t="s">
        <v>607</v>
      </c>
      <c r="F266" s="10">
        <v>4669</v>
      </c>
      <c r="G266" s="10">
        <v>5136</v>
      </c>
      <c r="H266" s="10">
        <v>5603</v>
      </c>
      <c r="I266" s="10">
        <v>6070</v>
      </c>
      <c r="J266" s="10">
        <v>6537</v>
      </c>
      <c r="K266" s="10">
        <v>22737</v>
      </c>
      <c r="L266" s="9">
        <v>1</v>
      </c>
    </row>
    <row r="267" spans="1:12" ht="15.75" x14ac:dyDescent="0.25">
      <c r="A267" s="8" t="s">
        <v>951</v>
      </c>
      <c r="B267" s="9" t="s">
        <v>12</v>
      </c>
      <c r="C267" s="9" t="s">
        <v>952</v>
      </c>
      <c r="D267" s="9" t="s">
        <v>953</v>
      </c>
      <c r="E267" s="9" t="s">
        <v>300</v>
      </c>
      <c r="F267" s="10">
        <v>4903</v>
      </c>
      <c r="G267" s="10">
        <v>5638</v>
      </c>
      <c r="H267" s="10">
        <v>6374</v>
      </c>
      <c r="I267" s="10">
        <v>7109</v>
      </c>
      <c r="J267" s="10">
        <v>7845</v>
      </c>
      <c r="K267" s="10">
        <v>22737</v>
      </c>
      <c r="L267" s="9">
        <v>0</v>
      </c>
    </row>
    <row r="268" spans="1:12" ht="15.75" x14ac:dyDescent="0.25">
      <c r="A268" s="8" t="s">
        <v>954</v>
      </c>
      <c r="B268" s="9" t="s">
        <v>12</v>
      </c>
      <c r="C268" s="9" t="s">
        <v>955</v>
      </c>
      <c r="D268" s="9" t="s">
        <v>956</v>
      </c>
      <c r="E268" s="9" t="s">
        <v>255</v>
      </c>
      <c r="F268" s="10">
        <v>5405</v>
      </c>
      <c r="G268" s="10">
        <v>6216</v>
      </c>
      <c r="H268" s="10">
        <v>7027</v>
      </c>
      <c r="I268" s="10">
        <v>7838</v>
      </c>
      <c r="J268" s="10">
        <v>8649</v>
      </c>
      <c r="K268" s="10">
        <v>22737</v>
      </c>
      <c r="L268" s="9">
        <v>0</v>
      </c>
    </row>
    <row r="269" spans="1:12" ht="15.75" x14ac:dyDescent="0.25">
      <c r="A269" s="8" t="s">
        <v>957</v>
      </c>
      <c r="B269" s="9" t="s">
        <v>12</v>
      </c>
      <c r="C269" s="9" t="s">
        <v>958</v>
      </c>
      <c r="D269" s="9" t="s">
        <v>959</v>
      </c>
      <c r="E269" s="9" t="s">
        <v>140</v>
      </c>
      <c r="F269" s="10">
        <v>5959</v>
      </c>
      <c r="G269" s="10">
        <v>6853</v>
      </c>
      <c r="H269" s="10">
        <v>7747</v>
      </c>
      <c r="I269" s="10">
        <v>8641</v>
      </c>
      <c r="J269" s="10">
        <v>9535</v>
      </c>
      <c r="K269" s="10">
        <v>22737</v>
      </c>
      <c r="L269" s="9">
        <v>0</v>
      </c>
    </row>
    <row r="270" spans="1:12" ht="15.75" x14ac:dyDescent="0.25">
      <c r="A270" s="8" t="s">
        <v>960</v>
      </c>
      <c r="B270" s="9" t="s">
        <v>12</v>
      </c>
      <c r="C270" s="9" t="s">
        <v>961</v>
      </c>
      <c r="D270" s="9" t="s">
        <v>962</v>
      </c>
      <c r="E270" s="9" t="s">
        <v>15</v>
      </c>
      <c r="F270" s="10">
        <v>4669</v>
      </c>
      <c r="G270" s="10">
        <v>5370</v>
      </c>
      <c r="H270" s="10">
        <v>6070</v>
      </c>
      <c r="I270" s="10">
        <v>6770</v>
      </c>
      <c r="J270" s="10">
        <v>7471</v>
      </c>
      <c r="K270" s="10">
        <v>22737</v>
      </c>
      <c r="L270" s="9">
        <v>0</v>
      </c>
    </row>
    <row r="271" spans="1:12" ht="15.75" x14ac:dyDescent="0.25">
      <c r="A271" s="8" t="s">
        <v>963</v>
      </c>
      <c r="B271" s="9" t="s">
        <v>12</v>
      </c>
      <c r="C271" s="9" t="s">
        <v>964</v>
      </c>
      <c r="D271" s="9" t="s">
        <v>965</v>
      </c>
      <c r="E271" s="9" t="s">
        <v>32</v>
      </c>
      <c r="F271" s="10">
        <v>7243</v>
      </c>
      <c r="G271" s="10">
        <v>8330</v>
      </c>
      <c r="H271" s="10">
        <v>9417</v>
      </c>
      <c r="I271" s="10">
        <v>10503</v>
      </c>
      <c r="J271" s="10">
        <v>11590</v>
      </c>
      <c r="K271" s="10">
        <v>22737</v>
      </c>
      <c r="L271" s="9">
        <v>0</v>
      </c>
    </row>
    <row r="272" spans="1:12" ht="15.75" x14ac:dyDescent="0.25">
      <c r="A272" s="8" t="s">
        <v>966</v>
      </c>
      <c r="B272" s="9" t="s">
        <v>12</v>
      </c>
      <c r="C272" s="9" t="s">
        <v>967</v>
      </c>
      <c r="D272" s="9" t="s">
        <v>968</v>
      </c>
      <c r="E272" s="9" t="s">
        <v>100</v>
      </c>
      <c r="F272" s="10">
        <v>7606</v>
      </c>
      <c r="G272" s="10">
        <v>8746</v>
      </c>
      <c r="H272" s="10">
        <v>9887</v>
      </c>
      <c r="I272" s="10">
        <v>11028</v>
      </c>
      <c r="J272" s="10">
        <v>12170</v>
      </c>
      <c r="K272" s="10">
        <v>22737</v>
      </c>
      <c r="L272" s="9">
        <v>0</v>
      </c>
    </row>
    <row r="273" spans="1:12" ht="15.75" x14ac:dyDescent="0.25">
      <c r="A273" s="8" t="s">
        <v>969</v>
      </c>
      <c r="B273" s="9" t="s">
        <v>12</v>
      </c>
      <c r="C273" s="9" t="s">
        <v>970</v>
      </c>
      <c r="D273" s="9" t="s">
        <v>971</v>
      </c>
      <c r="E273" s="9" t="s">
        <v>47</v>
      </c>
      <c r="F273" s="10">
        <v>4033</v>
      </c>
      <c r="G273" s="10">
        <v>4638</v>
      </c>
      <c r="H273" s="10">
        <v>5244</v>
      </c>
      <c r="I273" s="10">
        <v>5849</v>
      </c>
      <c r="J273" s="10">
        <v>6454</v>
      </c>
      <c r="K273" s="10">
        <v>22737</v>
      </c>
      <c r="L273" s="9">
        <v>1</v>
      </c>
    </row>
    <row r="274" spans="1:12" ht="15.75" x14ac:dyDescent="0.25">
      <c r="A274" s="8" t="s">
        <v>972</v>
      </c>
      <c r="B274" s="9" t="s">
        <v>12</v>
      </c>
      <c r="C274" s="9" t="s">
        <v>973</v>
      </c>
      <c r="D274" s="9" t="s">
        <v>974</v>
      </c>
      <c r="E274" s="9" t="s">
        <v>300</v>
      </c>
      <c r="F274" s="10">
        <v>4903</v>
      </c>
      <c r="G274" s="10">
        <v>5638</v>
      </c>
      <c r="H274" s="10">
        <v>6374</v>
      </c>
      <c r="I274" s="10">
        <v>7109</v>
      </c>
      <c r="J274" s="10">
        <v>7845</v>
      </c>
      <c r="K274" s="10">
        <v>22737</v>
      </c>
      <c r="L274" s="9">
        <v>1</v>
      </c>
    </row>
    <row r="275" spans="1:12" ht="15.75" x14ac:dyDescent="0.25">
      <c r="A275" s="8" t="s">
        <v>975</v>
      </c>
      <c r="B275" s="9" t="s">
        <v>12</v>
      </c>
      <c r="C275" s="9" t="s">
        <v>976</v>
      </c>
      <c r="D275" s="9" t="s">
        <v>977</v>
      </c>
      <c r="E275" s="9" t="s">
        <v>121</v>
      </c>
      <c r="F275" s="10">
        <v>5675</v>
      </c>
      <c r="G275" s="10">
        <v>6527</v>
      </c>
      <c r="H275" s="10">
        <v>7378</v>
      </c>
      <c r="I275" s="10">
        <v>8230</v>
      </c>
      <c r="J275" s="10">
        <v>9081</v>
      </c>
      <c r="K275" s="10">
        <v>22737</v>
      </c>
      <c r="L275" s="9">
        <v>0</v>
      </c>
    </row>
    <row r="276" spans="1:12" ht="15.75" x14ac:dyDescent="0.25">
      <c r="A276" s="8" t="s">
        <v>978</v>
      </c>
      <c r="B276" s="9" t="s">
        <v>12</v>
      </c>
      <c r="C276" s="9" t="s">
        <v>979</v>
      </c>
      <c r="D276" s="9" t="s">
        <v>980</v>
      </c>
      <c r="E276" s="9" t="s">
        <v>237</v>
      </c>
      <c r="F276" s="10">
        <v>3658</v>
      </c>
      <c r="G276" s="10">
        <v>4207</v>
      </c>
      <c r="H276" s="10">
        <v>4756</v>
      </c>
      <c r="I276" s="10">
        <v>5305</v>
      </c>
      <c r="J276" s="10">
        <v>5854</v>
      </c>
      <c r="K276" s="10">
        <v>22737</v>
      </c>
      <c r="L276" s="9">
        <v>1</v>
      </c>
    </row>
    <row r="277" spans="1:12" ht="15.75" x14ac:dyDescent="0.25">
      <c r="A277" s="8" t="s">
        <v>981</v>
      </c>
      <c r="B277" s="9" t="s">
        <v>183</v>
      </c>
      <c r="C277" s="9" t="s">
        <v>982</v>
      </c>
      <c r="D277" s="9" t="s">
        <v>983</v>
      </c>
      <c r="E277" s="9" t="s">
        <v>984</v>
      </c>
      <c r="F277" s="10">
        <v>4343</v>
      </c>
      <c r="G277" s="10">
        <v>4777</v>
      </c>
      <c r="H277" s="10">
        <v>5212</v>
      </c>
      <c r="I277" s="10">
        <v>5646</v>
      </c>
      <c r="J277" s="10">
        <v>6080</v>
      </c>
      <c r="K277" s="10">
        <v>22737</v>
      </c>
      <c r="L277" s="9">
        <v>0</v>
      </c>
    </row>
    <row r="278" spans="1:12" ht="15.75" x14ac:dyDescent="0.25">
      <c r="A278" s="8" t="s">
        <v>985</v>
      </c>
      <c r="B278" s="9" t="s">
        <v>183</v>
      </c>
      <c r="C278" s="9" t="s">
        <v>986</v>
      </c>
      <c r="D278" s="9" t="s">
        <v>987</v>
      </c>
      <c r="E278" s="9" t="s">
        <v>556</v>
      </c>
      <c r="F278" s="10">
        <v>4788</v>
      </c>
      <c r="G278" s="10">
        <v>5267</v>
      </c>
      <c r="H278" s="10">
        <v>5746</v>
      </c>
      <c r="I278" s="10">
        <v>6225</v>
      </c>
      <c r="J278" s="10">
        <v>6703</v>
      </c>
      <c r="K278" s="10">
        <v>22737</v>
      </c>
      <c r="L278" s="9">
        <v>0</v>
      </c>
    </row>
    <row r="279" spans="1:12" ht="15.75" x14ac:dyDescent="0.25">
      <c r="A279" s="8" t="s">
        <v>988</v>
      </c>
      <c r="B279" s="9" t="s">
        <v>183</v>
      </c>
      <c r="C279" s="9" t="s">
        <v>989</v>
      </c>
      <c r="D279" s="9" t="s">
        <v>990</v>
      </c>
      <c r="E279" s="9" t="s">
        <v>403</v>
      </c>
      <c r="F279" s="10">
        <v>5279</v>
      </c>
      <c r="G279" s="10">
        <v>5807</v>
      </c>
      <c r="H279" s="10">
        <v>6335</v>
      </c>
      <c r="I279" s="10">
        <v>6863</v>
      </c>
      <c r="J279" s="10">
        <v>7391</v>
      </c>
      <c r="K279" s="10">
        <v>22737</v>
      </c>
      <c r="L279" s="9">
        <v>0</v>
      </c>
    </row>
    <row r="280" spans="1:12" ht="15.75" x14ac:dyDescent="0.25">
      <c r="A280" s="8" t="s">
        <v>991</v>
      </c>
      <c r="B280" s="9" t="s">
        <v>183</v>
      </c>
      <c r="C280" s="9" t="s">
        <v>992</v>
      </c>
      <c r="D280" s="9" t="s">
        <v>993</v>
      </c>
      <c r="E280" s="9" t="s">
        <v>407</v>
      </c>
      <c r="F280" s="10">
        <v>6111</v>
      </c>
      <c r="G280" s="10">
        <v>6722</v>
      </c>
      <c r="H280" s="10">
        <v>7333</v>
      </c>
      <c r="I280" s="10">
        <v>7944</v>
      </c>
      <c r="J280" s="10">
        <v>8556</v>
      </c>
      <c r="K280" s="10">
        <v>22737</v>
      </c>
      <c r="L280" s="9">
        <v>0</v>
      </c>
    </row>
    <row r="281" spans="1:12" ht="15.75" x14ac:dyDescent="0.25">
      <c r="A281" s="8" t="s">
        <v>994</v>
      </c>
      <c r="B281" s="9" t="s">
        <v>183</v>
      </c>
      <c r="C281" s="9" t="s">
        <v>995</v>
      </c>
      <c r="D281" s="9" t="s">
        <v>996</v>
      </c>
      <c r="E281" s="9" t="s">
        <v>625</v>
      </c>
      <c r="F281" s="10">
        <v>7799</v>
      </c>
      <c r="G281" s="10">
        <v>8579</v>
      </c>
      <c r="H281" s="10">
        <v>9360</v>
      </c>
      <c r="I281" s="10">
        <v>10139</v>
      </c>
      <c r="J281" s="10">
        <v>10919</v>
      </c>
      <c r="K281" s="10">
        <v>22737</v>
      </c>
      <c r="L281" s="9">
        <v>0</v>
      </c>
    </row>
    <row r="282" spans="1:12" ht="15.75" x14ac:dyDescent="0.25">
      <c r="A282" s="8" t="s">
        <v>997</v>
      </c>
      <c r="B282" s="9" t="s">
        <v>183</v>
      </c>
      <c r="C282" s="9" t="s">
        <v>998</v>
      </c>
      <c r="D282" s="9" t="s">
        <v>999</v>
      </c>
      <c r="E282" s="9" t="s">
        <v>1000</v>
      </c>
      <c r="F282" s="10">
        <v>8189</v>
      </c>
      <c r="G282" s="10">
        <v>9008</v>
      </c>
      <c r="H282" s="10">
        <v>9828</v>
      </c>
      <c r="I282" s="10">
        <v>10646</v>
      </c>
      <c r="J282" s="10">
        <v>11465</v>
      </c>
      <c r="K282" s="10">
        <v>22737</v>
      </c>
      <c r="L282" s="9">
        <v>0</v>
      </c>
    </row>
    <row r="283" spans="1:12" ht="15.75" x14ac:dyDescent="0.25">
      <c r="A283" s="8" t="s">
        <v>1001</v>
      </c>
      <c r="B283" s="9" t="s">
        <v>183</v>
      </c>
      <c r="C283" s="9" t="s">
        <v>1002</v>
      </c>
      <c r="D283" s="9" t="s">
        <v>1003</v>
      </c>
      <c r="E283" s="9" t="s">
        <v>1004</v>
      </c>
      <c r="F283" s="10">
        <v>9480</v>
      </c>
      <c r="G283" s="10">
        <v>10428</v>
      </c>
      <c r="H283" s="10">
        <v>11377</v>
      </c>
      <c r="I283" s="10">
        <v>12325</v>
      </c>
      <c r="J283" s="10">
        <v>13272</v>
      </c>
      <c r="K283" s="10">
        <v>22737</v>
      </c>
      <c r="L283" s="9">
        <v>0</v>
      </c>
    </row>
    <row r="284" spans="1:12" ht="15.75" x14ac:dyDescent="0.25">
      <c r="A284" s="8" t="s">
        <v>1005</v>
      </c>
      <c r="B284" s="9" t="s">
        <v>12</v>
      </c>
      <c r="C284" s="9" t="s">
        <v>1006</v>
      </c>
      <c r="D284" s="9" t="s">
        <v>1007</v>
      </c>
      <c r="E284" s="9" t="s">
        <v>47</v>
      </c>
      <c r="F284" s="10">
        <v>4033</v>
      </c>
      <c r="G284" s="10">
        <v>4638</v>
      </c>
      <c r="H284" s="10">
        <v>5244</v>
      </c>
      <c r="I284" s="10">
        <v>5849</v>
      </c>
      <c r="J284" s="10">
        <v>6454</v>
      </c>
      <c r="K284" s="10">
        <v>22737</v>
      </c>
      <c r="L284" s="9">
        <v>0</v>
      </c>
    </row>
    <row r="285" spans="1:12" ht="15.75" x14ac:dyDescent="0.25">
      <c r="A285" s="8" t="s">
        <v>1008</v>
      </c>
      <c r="B285" s="9" t="s">
        <v>12</v>
      </c>
      <c r="C285" s="9" t="s">
        <v>1009</v>
      </c>
      <c r="D285" s="9" t="s">
        <v>1010</v>
      </c>
      <c r="E285" s="9" t="s">
        <v>15</v>
      </c>
      <c r="F285" s="10">
        <v>4669</v>
      </c>
      <c r="G285" s="10">
        <v>5370</v>
      </c>
      <c r="H285" s="10">
        <v>6070</v>
      </c>
      <c r="I285" s="10">
        <v>6770</v>
      </c>
      <c r="J285" s="10">
        <v>7471</v>
      </c>
      <c r="K285" s="10">
        <v>22737</v>
      </c>
      <c r="L285" s="9">
        <v>0</v>
      </c>
    </row>
    <row r="286" spans="1:12" ht="15.75" x14ac:dyDescent="0.25">
      <c r="A286" s="8" t="s">
        <v>1011</v>
      </c>
      <c r="B286" s="9" t="s">
        <v>12</v>
      </c>
      <c r="C286" s="9" t="s">
        <v>1012</v>
      </c>
      <c r="D286" s="9" t="s">
        <v>1013</v>
      </c>
      <c r="E286" s="9" t="s">
        <v>121</v>
      </c>
      <c r="F286" s="10">
        <v>5675</v>
      </c>
      <c r="G286" s="10">
        <v>6527</v>
      </c>
      <c r="H286" s="10">
        <v>7378</v>
      </c>
      <c r="I286" s="10">
        <v>8230</v>
      </c>
      <c r="J286" s="10">
        <v>9081</v>
      </c>
      <c r="K286" s="10">
        <v>22737</v>
      </c>
      <c r="L286" s="9">
        <v>0</v>
      </c>
    </row>
    <row r="287" spans="1:12" ht="15.75" x14ac:dyDescent="0.25">
      <c r="A287" s="8" t="s">
        <v>1014</v>
      </c>
      <c r="B287" s="9" t="s">
        <v>12</v>
      </c>
      <c r="C287" s="9" t="s">
        <v>1015</v>
      </c>
      <c r="D287" s="9" t="s">
        <v>1016</v>
      </c>
      <c r="E287" s="9" t="s">
        <v>23</v>
      </c>
      <c r="F287" s="10">
        <v>6570</v>
      </c>
      <c r="G287" s="10">
        <v>7555</v>
      </c>
      <c r="H287" s="10">
        <v>8541</v>
      </c>
      <c r="I287" s="10">
        <v>9527</v>
      </c>
      <c r="J287" s="10">
        <v>10512</v>
      </c>
      <c r="K287" s="10">
        <v>22737</v>
      </c>
      <c r="L287" s="9">
        <v>0</v>
      </c>
    </row>
    <row r="288" spans="1:12" ht="15.75" x14ac:dyDescent="0.25">
      <c r="A288" s="8" t="s">
        <v>1017</v>
      </c>
      <c r="B288" s="9" t="s">
        <v>284</v>
      </c>
      <c r="C288" s="9" t="s">
        <v>1018</v>
      </c>
      <c r="D288" s="9" t="s">
        <v>1019</v>
      </c>
      <c r="E288" s="9" t="s">
        <v>636</v>
      </c>
      <c r="F288" s="10">
        <v>3160</v>
      </c>
      <c r="G288" s="10">
        <v>3476</v>
      </c>
      <c r="H288" s="10">
        <v>3792</v>
      </c>
      <c r="I288" s="10">
        <v>4109</v>
      </c>
      <c r="J288" s="10">
        <v>4425</v>
      </c>
      <c r="K288" s="10">
        <v>22737</v>
      </c>
      <c r="L288" s="9">
        <v>1</v>
      </c>
    </row>
    <row r="289" spans="1:12" ht="15.75" x14ac:dyDescent="0.25">
      <c r="A289" s="8" t="s">
        <v>1020</v>
      </c>
      <c r="B289" s="9" t="s">
        <v>284</v>
      </c>
      <c r="C289" s="9" t="s">
        <v>1021</v>
      </c>
      <c r="D289" s="9" t="s">
        <v>1022</v>
      </c>
      <c r="E289" s="9" t="s">
        <v>640</v>
      </c>
      <c r="F289" s="10">
        <v>3318</v>
      </c>
      <c r="G289" s="10">
        <v>3650</v>
      </c>
      <c r="H289" s="10">
        <v>3982</v>
      </c>
      <c r="I289" s="10">
        <v>4314</v>
      </c>
      <c r="J289" s="10">
        <v>4646</v>
      </c>
      <c r="K289" s="10">
        <v>22737</v>
      </c>
      <c r="L289" s="9">
        <v>1</v>
      </c>
    </row>
    <row r="290" spans="1:12" ht="15.75" x14ac:dyDescent="0.25">
      <c r="A290" s="8" t="s">
        <v>1023</v>
      </c>
      <c r="B290" s="9" t="s">
        <v>284</v>
      </c>
      <c r="C290" s="9" t="s">
        <v>1024</v>
      </c>
      <c r="D290" s="9" t="s">
        <v>1025</v>
      </c>
      <c r="E290" s="9" t="s">
        <v>747</v>
      </c>
      <c r="F290" s="10">
        <v>3484</v>
      </c>
      <c r="G290" s="10">
        <v>3833</v>
      </c>
      <c r="H290" s="10">
        <v>4181</v>
      </c>
      <c r="I290" s="10">
        <v>4530</v>
      </c>
      <c r="J290" s="10">
        <v>4878</v>
      </c>
      <c r="K290" s="10">
        <v>22737</v>
      </c>
      <c r="L290" s="9">
        <v>1</v>
      </c>
    </row>
    <row r="291" spans="1:12" ht="15.75" x14ac:dyDescent="0.25">
      <c r="A291" s="8" t="s">
        <v>1026</v>
      </c>
      <c r="B291" s="9" t="s">
        <v>12</v>
      </c>
      <c r="C291" s="9" t="s">
        <v>1027</v>
      </c>
      <c r="D291" s="9" t="s">
        <v>1028</v>
      </c>
      <c r="E291" s="9" t="s">
        <v>108</v>
      </c>
      <c r="F291" s="10">
        <v>3841</v>
      </c>
      <c r="G291" s="10">
        <v>4418</v>
      </c>
      <c r="H291" s="10">
        <v>4994</v>
      </c>
      <c r="I291" s="10">
        <v>5570</v>
      </c>
      <c r="J291" s="10">
        <v>6146</v>
      </c>
      <c r="K291" s="10">
        <v>22737</v>
      </c>
      <c r="L291" s="9">
        <v>0</v>
      </c>
    </row>
    <row r="292" spans="1:12" ht="15.75" x14ac:dyDescent="0.25">
      <c r="A292" s="8" t="s">
        <v>1029</v>
      </c>
      <c r="B292" s="9" t="s">
        <v>12</v>
      </c>
      <c r="C292" s="9" t="s">
        <v>1030</v>
      </c>
      <c r="D292" s="9" t="s">
        <v>1031</v>
      </c>
      <c r="E292" s="9" t="s">
        <v>47</v>
      </c>
      <c r="F292" s="10">
        <v>4033</v>
      </c>
      <c r="G292" s="10">
        <v>4638</v>
      </c>
      <c r="H292" s="10">
        <v>5244</v>
      </c>
      <c r="I292" s="10">
        <v>5849</v>
      </c>
      <c r="J292" s="10">
        <v>6454</v>
      </c>
      <c r="K292" s="10">
        <v>22737</v>
      </c>
      <c r="L292" s="9">
        <v>0</v>
      </c>
    </row>
    <row r="293" spans="1:12" ht="15.75" x14ac:dyDescent="0.25">
      <c r="A293" s="8" t="s">
        <v>1032</v>
      </c>
      <c r="B293" s="9" t="s">
        <v>12</v>
      </c>
      <c r="C293" s="9" t="s">
        <v>1033</v>
      </c>
      <c r="D293" s="9" t="s">
        <v>1034</v>
      </c>
      <c r="E293" s="9" t="s">
        <v>15</v>
      </c>
      <c r="F293" s="10">
        <v>4669</v>
      </c>
      <c r="G293" s="10">
        <v>5370</v>
      </c>
      <c r="H293" s="10">
        <v>6070</v>
      </c>
      <c r="I293" s="10">
        <v>6770</v>
      </c>
      <c r="J293" s="10">
        <v>7471</v>
      </c>
      <c r="K293" s="10">
        <v>22737</v>
      </c>
      <c r="L293" s="9">
        <v>0</v>
      </c>
    </row>
    <row r="294" spans="1:12" ht="15.75" x14ac:dyDescent="0.25">
      <c r="A294" s="8" t="s">
        <v>1035</v>
      </c>
      <c r="B294" s="9" t="s">
        <v>12</v>
      </c>
      <c r="C294" s="9" t="s">
        <v>1036</v>
      </c>
      <c r="D294" s="9" t="s">
        <v>1037</v>
      </c>
      <c r="E294" s="9" t="s">
        <v>121</v>
      </c>
      <c r="F294" s="10">
        <v>5675</v>
      </c>
      <c r="G294" s="10">
        <v>6527</v>
      </c>
      <c r="H294" s="10">
        <v>7378</v>
      </c>
      <c r="I294" s="10">
        <v>8230</v>
      </c>
      <c r="J294" s="10">
        <v>9081</v>
      </c>
      <c r="K294" s="10">
        <v>22737</v>
      </c>
      <c r="L294" s="9">
        <v>0</v>
      </c>
    </row>
    <row r="295" spans="1:12" ht="15.75" x14ac:dyDescent="0.25">
      <c r="A295" s="8" t="s">
        <v>1038</v>
      </c>
      <c r="B295" s="9" t="s">
        <v>12</v>
      </c>
      <c r="C295" s="9" t="s">
        <v>1039</v>
      </c>
      <c r="D295" s="9" t="s">
        <v>1040</v>
      </c>
      <c r="E295" s="9" t="s">
        <v>32</v>
      </c>
      <c r="F295" s="10">
        <v>7243</v>
      </c>
      <c r="G295" s="10">
        <v>8330</v>
      </c>
      <c r="H295" s="10">
        <v>9417</v>
      </c>
      <c r="I295" s="10">
        <v>10503</v>
      </c>
      <c r="J295" s="10">
        <v>11590</v>
      </c>
      <c r="K295" s="10">
        <v>22737</v>
      </c>
      <c r="L295" s="9">
        <v>0</v>
      </c>
    </row>
    <row r="296" spans="1:12" ht="15.75" x14ac:dyDescent="0.25">
      <c r="A296" s="8" t="s">
        <v>1041</v>
      </c>
      <c r="B296" s="9" t="s">
        <v>12</v>
      </c>
      <c r="C296" s="9" t="s">
        <v>1042</v>
      </c>
      <c r="D296" s="9" t="s">
        <v>1043</v>
      </c>
      <c r="E296" s="9" t="s">
        <v>100</v>
      </c>
      <c r="F296" s="10">
        <v>7606</v>
      </c>
      <c r="G296" s="10">
        <v>8746</v>
      </c>
      <c r="H296" s="10">
        <v>9887</v>
      </c>
      <c r="I296" s="10">
        <v>11028</v>
      </c>
      <c r="J296" s="10">
        <v>12170</v>
      </c>
      <c r="K296" s="10">
        <v>22737</v>
      </c>
      <c r="L296" s="9">
        <v>0</v>
      </c>
    </row>
    <row r="297" spans="1:12" ht="15.75" x14ac:dyDescent="0.25">
      <c r="A297" s="8" t="s">
        <v>1044</v>
      </c>
      <c r="B297" s="9" t="s">
        <v>284</v>
      </c>
      <c r="C297" s="9" t="s">
        <v>1045</v>
      </c>
      <c r="D297" s="9" t="s">
        <v>1046</v>
      </c>
      <c r="E297" s="9" t="s">
        <v>747</v>
      </c>
      <c r="F297" s="10">
        <v>3484</v>
      </c>
      <c r="G297" s="10">
        <v>3833</v>
      </c>
      <c r="H297" s="10">
        <v>4181</v>
      </c>
      <c r="I297" s="10">
        <v>4530</v>
      </c>
      <c r="J297" s="10">
        <v>4878</v>
      </c>
      <c r="K297" s="10">
        <v>22737</v>
      </c>
      <c r="L297" s="9">
        <v>1</v>
      </c>
    </row>
    <row r="298" spans="1:12" ht="15.75" x14ac:dyDescent="0.25">
      <c r="A298" s="8" t="s">
        <v>1047</v>
      </c>
      <c r="B298" s="9" t="s">
        <v>284</v>
      </c>
      <c r="C298" s="9" t="s">
        <v>1048</v>
      </c>
      <c r="D298" s="9" t="s">
        <v>1049</v>
      </c>
      <c r="E298" s="9" t="s">
        <v>751</v>
      </c>
      <c r="F298" s="10">
        <v>3658</v>
      </c>
      <c r="G298" s="10">
        <v>4024</v>
      </c>
      <c r="H298" s="10">
        <v>4390</v>
      </c>
      <c r="I298" s="10">
        <v>4756</v>
      </c>
      <c r="J298" s="10">
        <v>5122</v>
      </c>
      <c r="K298" s="10">
        <v>22737</v>
      </c>
      <c r="L298" s="9">
        <v>1</v>
      </c>
    </row>
    <row r="299" spans="1:12" ht="15.75" x14ac:dyDescent="0.25">
      <c r="A299" s="8" t="s">
        <v>1050</v>
      </c>
      <c r="B299" s="9" t="s">
        <v>284</v>
      </c>
      <c r="C299" s="9" t="s">
        <v>1051</v>
      </c>
      <c r="D299" s="9" t="s">
        <v>1052</v>
      </c>
      <c r="E299" s="9" t="s">
        <v>607</v>
      </c>
      <c r="F299" s="10">
        <v>4669</v>
      </c>
      <c r="G299" s="10">
        <v>5136</v>
      </c>
      <c r="H299" s="10">
        <v>5603</v>
      </c>
      <c r="I299" s="10">
        <v>6070</v>
      </c>
      <c r="J299" s="10">
        <v>6537</v>
      </c>
      <c r="K299" s="10">
        <v>22737</v>
      </c>
      <c r="L299" s="9">
        <v>1</v>
      </c>
    </row>
    <row r="300" spans="1:12" ht="15.75" x14ac:dyDescent="0.25">
      <c r="A300" s="8" t="s">
        <v>1053</v>
      </c>
      <c r="B300" s="9" t="s">
        <v>199</v>
      </c>
      <c r="C300" s="9" t="s">
        <v>1054</v>
      </c>
      <c r="D300" s="9" t="s">
        <v>1055</v>
      </c>
      <c r="E300" s="9" t="s">
        <v>436</v>
      </c>
      <c r="F300" s="10">
        <v>3002</v>
      </c>
      <c r="G300" s="10">
        <v>3302</v>
      </c>
      <c r="H300" s="10">
        <v>3603</v>
      </c>
      <c r="I300" s="10">
        <v>3903</v>
      </c>
      <c r="J300" s="10">
        <v>4203</v>
      </c>
      <c r="K300" s="10">
        <v>22737</v>
      </c>
      <c r="L300" s="9">
        <v>1</v>
      </c>
    </row>
    <row r="301" spans="1:12" ht="15.75" x14ac:dyDescent="0.25">
      <c r="A301" s="8" t="s">
        <v>1056</v>
      </c>
      <c r="B301" s="9" t="s">
        <v>199</v>
      </c>
      <c r="C301" s="9" t="s">
        <v>1057</v>
      </c>
      <c r="D301" s="9" t="s">
        <v>1058</v>
      </c>
      <c r="E301" s="9" t="s">
        <v>685</v>
      </c>
      <c r="F301" s="10">
        <v>3152</v>
      </c>
      <c r="G301" s="10">
        <v>3467</v>
      </c>
      <c r="H301" s="10">
        <v>3783</v>
      </c>
      <c r="I301" s="10">
        <v>4098</v>
      </c>
      <c r="J301" s="10">
        <v>4413</v>
      </c>
      <c r="K301" s="10">
        <v>22737</v>
      </c>
      <c r="L301" s="9">
        <v>1</v>
      </c>
    </row>
    <row r="302" spans="1:12" ht="15.75" x14ac:dyDescent="0.25">
      <c r="A302" s="8" t="s">
        <v>1059</v>
      </c>
      <c r="B302" s="9" t="s">
        <v>199</v>
      </c>
      <c r="C302" s="9" t="s">
        <v>1060</v>
      </c>
      <c r="D302" s="9" t="s">
        <v>1061</v>
      </c>
      <c r="E302" s="9" t="s">
        <v>1062</v>
      </c>
      <c r="F302" s="10">
        <v>3310</v>
      </c>
      <c r="G302" s="10">
        <v>3641</v>
      </c>
      <c r="H302" s="10">
        <v>3972</v>
      </c>
      <c r="I302" s="10">
        <v>4303</v>
      </c>
      <c r="J302" s="10">
        <v>4634</v>
      </c>
      <c r="K302" s="10">
        <v>22737</v>
      </c>
      <c r="L302" s="9">
        <v>1</v>
      </c>
    </row>
    <row r="303" spans="1:12" ht="15.75" x14ac:dyDescent="0.25">
      <c r="A303" s="8" t="s">
        <v>1063</v>
      </c>
      <c r="B303" s="9" t="s">
        <v>199</v>
      </c>
      <c r="C303" s="9" t="s">
        <v>1064</v>
      </c>
      <c r="D303" s="9" t="s">
        <v>1065</v>
      </c>
      <c r="E303" s="9" t="s">
        <v>1062</v>
      </c>
      <c r="F303" s="10">
        <v>3310</v>
      </c>
      <c r="G303" s="10">
        <v>3641</v>
      </c>
      <c r="H303" s="10">
        <v>3972</v>
      </c>
      <c r="I303" s="10">
        <v>4303</v>
      </c>
      <c r="J303" s="10">
        <v>4634</v>
      </c>
      <c r="K303" s="10">
        <v>22737</v>
      </c>
      <c r="L303" s="9">
        <v>3</v>
      </c>
    </row>
    <row r="304" spans="1:12" ht="15.75" x14ac:dyDescent="0.25">
      <c r="A304" s="8" t="s">
        <v>1066</v>
      </c>
      <c r="B304" s="9" t="s">
        <v>199</v>
      </c>
      <c r="C304" s="9" t="s">
        <v>1067</v>
      </c>
      <c r="D304" s="9" t="s">
        <v>1068</v>
      </c>
      <c r="E304" s="9" t="s">
        <v>207</v>
      </c>
      <c r="F304" s="10">
        <v>3475</v>
      </c>
      <c r="G304" s="10">
        <v>3823</v>
      </c>
      <c r="H304" s="10">
        <v>4171</v>
      </c>
      <c r="I304" s="10">
        <v>4518</v>
      </c>
      <c r="J304" s="10">
        <v>4866</v>
      </c>
      <c r="K304" s="10">
        <v>22737</v>
      </c>
      <c r="L304" s="9">
        <v>1</v>
      </c>
    </row>
    <row r="305" spans="1:12" ht="15.75" x14ac:dyDescent="0.25">
      <c r="A305" s="8" t="s">
        <v>1069</v>
      </c>
      <c r="B305" s="9" t="s">
        <v>199</v>
      </c>
      <c r="C305" s="9" t="s">
        <v>1070</v>
      </c>
      <c r="D305" s="9" t="s">
        <v>1071</v>
      </c>
      <c r="E305" s="9" t="s">
        <v>337</v>
      </c>
      <c r="F305" s="10">
        <v>3649</v>
      </c>
      <c r="G305" s="10">
        <v>4014</v>
      </c>
      <c r="H305" s="10">
        <v>4379</v>
      </c>
      <c r="I305" s="10">
        <v>4744</v>
      </c>
      <c r="J305" s="10">
        <v>5109</v>
      </c>
      <c r="K305" s="10">
        <v>22737</v>
      </c>
      <c r="L305" s="9">
        <v>1</v>
      </c>
    </row>
    <row r="306" spans="1:12" ht="15.75" x14ac:dyDescent="0.25">
      <c r="A306" s="8" t="s">
        <v>1072</v>
      </c>
      <c r="B306" s="9" t="s">
        <v>199</v>
      </c>
      <c r="C306" s="9" t="s">
        <v>1073</v>
      </c>
      <c r="D306" s="9" t="s">
        <v>1074</v>
      </c>
      <c r="E306" s="9" t="s">
        <v>212</v>
      </c>
      <c r="F306" s="10">
        <v>4023</v>
      </c>
      <c r="G306" s="10">
        <v>4425</v>
      </c>
      <c r="H306" s="10">
        <v>4828</v>
      </c>
      <c r="I306" s="10">
        <v>5230</v>
      </c>
      <c r="J306" s="10">
        <v>5632</v>
      </c>
      <c r="K306" s="10">
        <v>22737</v>
      </c>
      <c r="L306" s="9">
        <v>1</v>
      </c>
    </row>
    <row r="307" spans="1:12" ht="15.75" x14ac:dyDescent="0.25">
      <c r="A307" s="8" t="s">
        <v>1075</v>
      </c>
      <c r="B307" s="9" t="s">
        <v>199</v>
      </c>
      <c r="C307" s="9" t="s">
        <v>1076</v>
      </c>
      <c r="D307" s="9" t="s">
        <v>1077</v>
      </c>
      <c r="E307" s="9" t="s">
        <v>212</v>
      </c>
      <c r="F307" s="10">
        <v>4023</v>
      </c>
      <c r="G307" s="10">
        <v>4425</v>
      </c>
      <c r="H307" s="10">
        <v>4828</v>
      </c>
      <c r="I307" s="10">
        <v>5230</v>
      </c>
      <c r="J307" s="10">
        <v>5632</v>
      </c>
      <c r="K307" s="10">
        <v>22737</v>
      </c>
      <c r="L307" s="9">
        <v>0</v>
      </c>
    </row>
    <row r="308" spans="1:12" ht="15.75" x14ac:dyDescent="0.25">
      <c r="A308" s="8" t="s">
        <v>1078</v>
      </c>
      <c r="B308" s="9" t="s">
        <v>199</v>
      </c>
      <c r="C308" s="9" t="s">
        <v>1079</v>
      </c>
      <c r="D308" s="9" t="s">
        <v>1080</v>
      </c>
      <c r="E308" s="9" t="s">
        <v>721</v>
      </c>
      <c r="F308" s="10">
        <v>4657</v>
      </c>
      <c r="G308" s="10">
        <v>5123</v>
      </c>
      <c r="H308" s="10">
        <v>5589</v>
      </c>
      <c r="I308" s="10">
        <v>6055</v>
      </c>
      <c r="J308" s="10">
        <v>6520</v>
      </c>
      <c r="K308" s="10">
        <v>22737</v>
      </c>
      <c r="L308" s="9">
        <v>0</v>
      </c>
    </row>
    <row r="309" spans="1:12" ht="15.75" x14ac:dyDescent="0.25">
      <c r="A309" s="8" t="s">
        <v>1081</v>
      </c>
      <c r="B309" s="9" t="s">
        <v>199</v>
      </c>
      <c r="C309" s="9" t="s">
        <v>1082</v>
      </c>
      <c r="D309" s="9" t="s">
        <v>1083</v>
      </c>
      <c r="E309" s="9" t="s">
        <v>341</v>
      </c>
      <c r="F309" s="10">
        <v>5134</v>
      </c>
      <c r="G309" s="10">
        <v>5648</v>
      </c>
      <c r="H309" s="10">
        <v>6162</v>
      </c>
      <c r="I309" s="10">
        <v>6675</v>
      </c>
      <c r="J309" s="10">
        <v>7189</v>
      </c>
      <c r="K309" s="10">
        <v>22737</v>
      </c>
      <c r="L309" s="9">
        <v>0</v>
      </c>
    </row>
    <row r="310" spans="1:12" ht="15.75" x14ac:dyDescent="0.25">
      <c r="A310" s="8" t="s">
        <v>1084</v>
      </c>
      <c r="B310" s="9" t="s">
        <v>199</v>
      </c>
      <c r="C310" s="9" t="s">
        <v>1085</v>
      </c>
      <c r="D310" s="9" t="s">
        <v>1086</v>
      </c>
      <c r="E310" s="9" t="s">
        <v>699</v>
      </c>
      <c r="F310" s="10">
        <v>5661</v>
      </c>
      <c r="G310" s="10">
        <v>6227</v>
      </c>
      <c r="H310" s="10">
        <v>6793</v>
      </c>
      <c r="I310" s="10">
        <v>7359</v>
      </c>
      <c r="J310" s="10">
        <v>7925</v>
      </c>
      <c r="K310" s="10">
        <v>22737</v>
      </c>
      <c r="L310" s="9">
        <v>0</v>
      </c>
    </row>
    <row r="311" spans="1:12" ht="15.75" x14ac:dyDescent="0.25">
      <c r="A311" s="8" t="s">
        <v>1087</v>
      </c>
      <c r="B311" s="9" t="s">
        <v>199</v>
      </c>
      <c r="C311" s="9" t="s">
        <v>1088</v>
      </c>
      <c r="D311" s="9" t="s">
        <v>1089</v>
      </c>
      <c r="E311" s="9" t="s">
        <v>1090</v>
      </c>
      <c r="F311" s="10">
        <v>6241</v>
      </c>
      <c r="G311" s="10">
        <v>6865</v>
      </c>
      <c r="H311" s="10">
        <v>7490</v>
      </c>
      <c r="I311" s="10">
        <v>8114</v>
      </c>
      <c r="J311" s="10">
        <v>8738</v>
      </c>
      <c r="K311" s="10">
        <v>22737</v>
      </c>
      <c r="L311" s="9">
        <v>0</v>
      </c>
    </row>
    <row r="312" spans="1:12" ht="15.75" x14ac:dyDescent="0.25">
      <c r="A312" s="8" t="s">
        <v>1091</v>
      </c>
      <c r="B312" s="9" t="s">
        <v>199</v>
      </c>
      <c r="C312" s="9" t="s">
        <v>1092</v>
      </c>
      <c r="D312" s="9" t="s">
        <v>1093</v>
      </c>
      <c r="E312" s="9" t="s">
        <v>1094</v>
      </c>
      <c r="F312" s="10">
        <v>7586</v>
      </c>
      <c r="G312" s="10">
        <v>8345</v>
      </c>
      <c r="H312" s="10">
        <v>9104</v>
      </c>
      <c r="I312" s="10">
        <v>9862</v>
      </c>
      <c r="J312" s="10">
        <v>10621</v>
      </c>
      <c r="K312" s="10">
        <v>22737</v>
      </c>
      <c r="L312" s="9">
        <v>0</v>
      </c>
    </row>
    <row r="313" spans="1:12" ht="15.75" x14ac:dyDescent="0.25">
      <c r="A313" s="8" t="s">
        <v>1095</v>
      </c>
      <c r="B313" s="9" t="s">
        <v>199</v>
      </c>
      <c r="C313" s="9" t="s">
        <v>1096</v>
      </c>
      <c r="D313" s="9" t="s">
        <v>1097</v>
      </c>
      <c r="E313" s="9" t="s">
        <v>349</v>
      </c>
      <c r="F313" s="10">
        <v>8364</v>
      </c>
      <c r="G313" s="10">
        <v>9200</v>
      </c>
      <c r="H313" s="10">
        <v>10037</v>
      </c>
      <c r="I313" s="10">
        <v>10873</v>
      </c>
      <c r="J313" s="10">
        <v>11709</v>
      </c>
      <c r="K313" s="10">
        <v>22737</v>
      </c>
      <c r="L313" s="9">
        <v>0</v>
      </c>
    </row>
    <row r="314" spans="1:12" ht="15.75" x14ac:dyDescent="0.25">
      <c r="A314" s="8" t="s">
        <v>1098</v>
      </c>
      <c r="B314" s="9" t="s">
        <v>12</v>
      </c>
      <c r="C314" s="9" t="s">
        <v>1099</v>
      </c>
      <c r="D314" s="9" t="s">
        <v>1100</v>
      </c>
      <c r="E314" s="9" t="s">
        <v>248</v>
      </c>
      <c r="F314" s="10">
        <v>4235</v>
      </c>
      <c r="G314" s="10">
        <v>4870</v>
      </c>
      <c r="H314" s="10">
        <v>5506</v>
      </c>
      <c r="I314" s="10">
        <v>6141</v>
      </c>
      <c r="J314" s="10">
        <v>6776</v>
      </c>
      <c r="K314" s="10">
        <v>22737</v>
      </c>
      <c r="L314" s="9">
        <v>0</v>
      </c>
    </row>
    <row r="315" spans="1:12" ht="15.75" x14ac:dyDescent="0.25">
      <c r="A315" s="8" t="s">
        <v>1101</v>
      </c>
      <c r="B315" s="9" t="s">
        <v>12</v>
      </c>
      <c r="C315" s="9" t="s">
        <v>1102</v>
      </c>
      <c r="D315" s="9" t="s">
        <v>1103</v>
      </c>
      <c r="E315" s="9" t="s">
        <v>121</v>
      </c>
      <c r="F315" s="10">
        <v>5675</v>
      </c>
      <c r="G315" s="10">
        <v>6527</v>
      </c>
      <c r="H315" s="10">
        <v>7378</v>
      </c>
      <c r="I315" s="10">
        <v>8230</v>
      </c>
      <c r="J315" s="10">
        <v>9081</v>
      </c>
      <c r="K315" s="10">
        <v>22737</v>
      </c>
      <c r="L315" s="9">
        <v>0</v>
      </c>
    </row>
    <row r="316" spans="1:12" ht="15.75" x14ac:dyDescent="0.25">
      <c r="A316" s="8" t="s">
        <v>1104</v>
      </c>
      <c r="B316" s="9" t="s">
        <v>12</v>
      </c>
      <c r="C316" s="9" t="s">
        <v>1105</v>
      </c>
      <c r="D316" s="9" t="s">
        <v>1106</v>
      </c>
      <c r="E316" s="9" t="s">
        <v>23</v>
      </c>
      <c r="F316" s="10">
        <v>6570</v>
      </c>
      <c r="G316" s="10">
        <v>7555</v>
      </c>
      <c r="H316" s="10">
        <v>8541</v>
      </c>
      <c r="I316" s="10">
        <v>9527</v>
      </c>
      <c r="J316" s="10">
        <v>10512</v>
      </c>
      <c r="K316" s="10">
        <v>22737</v>
      </c>
      <c r="L316" s="9">
        <v>0</v>
      </c>
    </row>
    <row r="317" spans="1:12" ht="15.75" x14ac:dyDescent="0.25">
      <c r="A317" s="8" t="s">
        <v>1107</v>
      </c>
      <c r="B317" s="9" t="s">
        <v>72</v>
      </c>
      <c r="C317" s="9" t="s">
        <v>1108</v>
      </c>
      <c r="D317" s="9" t="s">
        <v>1109</v>
      </c>
      <c r="E317" s="9" t="s">
        <v>377</v>
      </c>
      <c r="F317" s="10">
        <v>4903</v>
      </c>
      <c r="G317" s="10">
        <v>5393</v>
      </c>
      <c r="H317" s="10">
        <v>5883</v>
      </c>
      <c r="I317" s="10">
        <v>6374</v>
      </c>
      <c r="J317" s="10">
        <v>6864</v>
      </c>
      <c r="K317" s="10">
        <v>22737</v>
      </c>
      <c r="L317" s="9">
        <v>1</v>
      </c>
    </row>
    <row r="318" spans="1:12" ht="15.75" x14ac:dyDescent="0.25">
      <c r="A318" s="8" t="s">
        <v>1110</v>
      </c>
      <c r="B318" s="9" t="s">
        <v>12</v>
      </c>
      <c r="C318" s="9" t="s">
        <v>1111</v>
      </c>
      <c r="D318" s="9" t="s">
        <v>1112</v>
      </c>
      <c r="E318" s="9" t="s">
        <v>108</v>
      </c>
      <c r="F318" s="10">
        <v>3841</v>
      </c>
      <c r="G318" s="10">
        <v>4418</v>
      </c>
      <c r="H318" s="10">
        <v>4994</v>
      </c>
      <c r="I318" s="10">
        <v>5570</v>
      </c>
      <c r="J318" s="10">
        <v>6146</v>
      </c>
      <c r="K318" s="10">
        <v>22737</v>
      </c>
      <c r="L318" s="9">
        <v>0</v>
      </c>
    </row>
    <row r="319" spans="1:12" ht="15.75" x14ac:dyDescent="0.25">
      <c r="A319" s="8" t="s">
        <v>1113</v>
      </c>
      <c r="B319" s="9" t="s">
        <v>12</v>
      </c>
      <c r="C319" s="9" t="s">
        <v>1114</v>
      </c>
      <c r="D319" s="9" t="s">
        <v>1115</v>
      </c>
      <c r="E319" s="9" t="s">
        <v>47</v>
      </c>
      <c r="F319" s="10">
        <v>4033</v>
      </c>
      <c r="G319" s="10">
        <v>4638</v>
      </c>
      <c r="H319" s="10">
        <v>5244</v>
      </c>
      <c r="I319" s="10">
        <v>5849</v>
      </c>
      <c r="J319" s="10">
        <v>6454</v>
      </c>
      <c r="K319" s="10">
        <v>22737</v>
      </c>
      <c r="L319" s="9">
        <v>0</v>
      </c>
    </row>
    <row r="320" spans="1:12" ht="15.75" x14ac:dyDescent="0.25">
      <c r="A320" s="8" t="s">
        <v>1116</v>
      </c>
      <c r="B320" s="9" t="s">
        <v>12</v>
      </c>
      <c r="C320" s="9" t="s">
        <v>1117</v>
      </c>
      <c r="D320" s="9" t="s">
        <v>1118</v>
      </c>
      <c r="E320" s="9" t="s">
        <v>15</v>
      </c>
      <c r="F320" s="10">
        <v>4669</v>
      </c>
      <c r="G320" s="10">
        <v>5370</v>
      </c>
      <c r="H320" s="10">
        <v>6070</v>
      </c>
      <c r="I320" s="10">
        <v>6770</v>
      </c>
      <c r="J320" s="10">
        <v>7471</v>
      </c>
      <c r="K320" s="10">
        <v>22737</v>
      </c>
      <c r="L320" s="9">
        <v>0</v>
      </c>
    </row>
    <row r="321" spans="1:12" ht="15.75" x14ac:dyDescent="0.25">
      <c r="A321" s="8" t="s">
        <v>1119</v>
      </c>
      <c r="B321" s="9" t="s">
        <v>12</v>
      </c>
      <c r="C321" s="9" t="s">
        <v>1120</v>
      </c>
      <c r="D321" s="9" t="s">
        <v>1121</v>
      </c>
      <c r="E321" s="9" t="s">
        <v>121</v>
      </c>
      <c r="F321" s="10">
        <v>5675</v>
      </c>
      <c r="G321" s="10">
        <v>6527</v>
      </c>
      <c r="H321" s="10">
        <v>7378</v>
      </c>
      <c r="I321" s="10">
        <v>8230</v>
      </c>
      <c r="J321" s="10">
        <v>9081</v>
      </c>
      <c r="K321" s="10">
        <v>22737</v>
      </c>
      <c r="L321" s="9">
        <v>0</v>
      </c>
    </row>
    <row r="322" spans="1:12" ht="15.75" x14ac:dyDescent="0.25">
      <c r="A322" s="8" t="s">
        <v>1122</v>
      </c>
      <c r="B322" s="9" t="s">
        <v>12</v>
      </c>
      <c r="C322" s="9" t="s">
        <v>1123</v>
      </c>
      <c r="D322" s="9" t="s">
        <v>1124</v>
      </c>
      <c r="E322" s="9" t="s">
        <v>32</v>
      </c>
      <c r="F322" s="10">
        <v>7243</v>
      </c>
      <c r="G322" s="10">
        <v>8330</v>
      </c>
      <c r="H322" s="10">
        <v>9417</v>
      </c>
      <c r="I322" s="10">
        <v>10503</v>
      </c>
      <c r="J322" s="10">
        <v>11590</v>
      </c>
      <c r="K322" s="10">
        <v>22737</v>
      </c>
      <c r="L322" s="9">
        <v>0</v>
      </c>
    </row>
    <row r="323" spans="1:12" ht="15.75" x14ac:dyDescent="0.25">
      <c r="A323" s="8" t="s">
        <v>1125</v>
      </c>
      <c r="B323" s="9" t="s">
        <v>12</v>
      </c>
      <c r="C323" s="9" t="s">
        <v>1126</v>
      </c>
      <c r="D323" s="9" t="s">
        <v>1127</v>
      </c>
      <c r="E323" s="9" t="s">
        <v>100</v>
      </c>
      <c r="F323" s="10">
        <v>7606</v>
      </c>
      <c r="G323" s="10">
        <v>8746</v>
      </c>
      <c r="H323" s="10">
        <v>9887</v>
      </c>
      <c r="I323" s="10">
        <v>11028</v>
      </c>
      <c r="J323" s="10">
        <v>12170</v>
      </c>
      <c r="K323" s="10">
        <v>22737</v>
      </c>
      <c r="L323" s="9">
        <v>0</v>
      </c>
    </row>
    <row r="324" spans="1:12" ht="15.75" x14ac:dyDescent="0.25">
      <c r="A324" s="8" t="s">
        <v>1128</v>
      </c>
      <c r="B324" s="9" t="s">
        <v>12</v>
      </c>
      <c r="C324" s="9" t="s">
        <v>1129</v>
      </c>
      <c r="D324" s="9" t="s">
        <v>1130</v>
      </c>
      <c r="E324" s="9" t="s">
        <v>104</v>
      </c>
      <c r="F324" s="10">
        <v>8385</v>
      </c>
      <c r="G324" s="10">
        <v>9643</v>
      </c>
      <c r="H324" s="10">
        <v>10901</v>
      </c>
      <c r="I324" s="10">
        <v>12159</v>
      </c>
      <c r="J324" s="10">
        <v>13417</v>
      </c>
      <c r="K324" s="10">
        <v>22737</v>
      </c>
      <c r="L324" s="9">
        <v>0</v>
      </c>
    </row>
    <row r="325" spans="1:12" ht="15.75" x14ac:dyDescent="0.25">
      <c r="A325" s="8" t="s">
        <v>1131</v>
      </c>
      <c r="B325" s="9" t="s">
        <v>284</v>
      </c>
      <c r="C325" s="9" t="s">
        <v>1132</v>
      </c>
      <c r="D325" s="9" t="s">
        <v>1133</v>
      </c>
      <c r="E325" s="9" t="s">
        <v>755</v>
      </c>
      <c r="F325" s="10">
        <v>4235</v>
      </c>
      <c r="G325" s="10">
        <v>4659</v>
      </c>
      <c r="H325" s="10">
        <v>5082</v>
      </c>
      <c r="I325" s="10">
        <v>5506</v>
      </c>
      <c r="J325" s="10">
        <v>5929</v>
      </c>
      <c r="K325" s="10">
        <v>22737</v>
      </c>
      <c r="L325" s="9">
        <v>1</v>
      </c>
    </row>
    <row r="326" spans="1:12" ht="15.75" x14ac:dyDescent="0.25">
      <c r="A326" s="8" t="s">
        <v>1134</v>
      </c>
      <c r="B326" s="9" t="s">
        <v>284</v>
      </c>
      <c r="C326" s="9" t="s">
        <v>1135</v>
      </c>
      <c r="D326" s="9" t="s">
        <v>1136</v>
      </c>
      <c r="E326" s="9" t="s">
        <v>819</v>
      </c>
      <c r="F326" s="10">
        <v>4903</v>
      </c>
      <c r="G326" s="10">
        <v>5393</v>
      </c>
      <c r="H326" s="10">
        <v>5883</v>
      </c>
      <c r="I326" s="10">
        <v>6374</v>
      </c>
      <c r="J326" s="10">
        <v>6864</v>
      </c>
      <c r="K326" s="10">
        <v>22737</v>
      </c>
      <c r="L326" s="9">
        <v>1</v>
      </c>
    </row>
    <row r="327" spans="1:12" ht="15.75" x14ac:dyDescent="0.25">
      <c r="A327" s="8" t="s">
        <v>1137</v>
      </c>
      <c r="B327" s="9" t="s">
        <v>284</v>
      </c>
      <c r="C327" s="9" t="s">
        <v>1138</v>
      </c>
      <c r="D327" s="9" t="s">
        <v>1139</v>
      </c>
      <c r="E327" s="9" t="s">
        <v>1140</v>
      </c>
      <c r="F327" s="10">
        <v>5405</v>
      </c>
      <c r="G327" s="10">
        <v>5946</v>
      </c>
      <c r="H327" s="10">
        <v>6486</v>
      </c>
      <c r="I327" s="10">
        <v>7027</v>
      </c>
      <c r="J327" s="10">
        <v>7567</v>
      </c>
      <c r="K327" s="10">
        <v>22737</v>
      </c>
      <c r="L327" s="9">
        <v>1</v>
      </c>
    </row>
    <row r="328" spans="1:12" ht="15.75" x14ac:dyDescent="0.25">
      <c r="A328" s="8" t="s">
        <v>1141</v>
      </c>
      <c r="B328" s="9" t="s">
        <v>12</v>
      </c>
      <c r="C328" s="9" t="s">
        <v>1142</v>
      </c>
      <c r="D328" s="9" t="s">
        <v>1143</v>
      </c>
      <c r="E328" s="9" t="s">
        <v>140</v>
      </c>
      <c r="F328" s="10">
        <v>5959</v>
      </c>
      <c r="G328" s="10">
        <v>6853</v>
      </c>
      <c r="H328" s="10">
        <v>7747</v>
      </c>
      <c r="I328" s="10">
        <v>8641</v>
      </c>
      <c r="J328" s="10">
        <v>9535</v>
      </c>
      <c r="K328" s="10">
        <v>22737</v>
      </c>
      <c r="L328" s="9">
        <v>0</v>
      </c>
    </row>
    <row r="329" spans="1:12" ht="15.75" x14ac:dyDescent="0.25">
      <c r="A329" s="8" t="s">
        <v>1144</v>
      </c>
      <c r="B329" s="9" t="s">
        <v>12</v>
      </c>
      <c r="C329" s="9" t="s">
        <v>1145</v>
      </c>
      <c r="D329" s="9" t="s">
        <v>1146</v>
      </c>
      <c r="E329" s="9" t="s">
        <v>32</v>
      </c>
      <c r="F329" s="10">
        <v>7243</v>
      </c>
      <c r="G329" s="10">
        <v>8330</v>
      </c>
      <c r="H329" s="10">
        <v>9417</v>
      </c>
      <c r="I329" s="10">
        <v>10503</v>
      </c>
      <c r="J329" s="10">
        <v>11590</v>
      </c>
      <c r="K329" s="10">
        <v>22737</v>
      </c>
      <c r="L329" s="9">
        <v>0</v>
      </c>
    </row>
    <row r="330" spans="1:12" ht="15.75" x14ac:dyDescent="0.25">
      <c r="A330" s="8" t="s">
        <v>1147</v>
      </c>
      <c r="B330" s="9" t="s">
        <v>12</v>
      </c>
      <c r="C330" s="9" t="s">
        <v>1148</v>
      </c>
      <c r="D330" s="9" t="s">
        <v>1149</v>
      </c>
      <c r="E330" s="9" t="s">
        <v>100</v>
      </c>
      <c r="F330" s="10">
        <v>7606</v>
      </c>
      <c r="G330" s="10">
        <v>8746</v>
      </c>
      <c r="H330" s="10">
        <v>9887</v>
      </c>
      <c r="I330" s="10">
        <v>11028</v>
      </c>
      <c r="J330" s="10">
        <v>12170</v>
      </c>
      <c r="K330" s="10">
        <v>22737</v>
      </c>
      <c r="L330" s="9">
        <v>0</v>
      </c>
    </row>
    <row r="331" spans="1:12" ht="15.75" x14ac:dyDescent="0.25">
      <c r="A331" s="8" t="s">
        <v>1150</v>
      </c>
      <c r="B331" s="9" t="s">
        <v>1151</v>
      </c>
      <c r="C331" s="9" t="s">
        <v>1152</v>
      </c>
      <c r="D331" s="9" t="s">
        <v>1153</v>
      </c>
      <c r="E331" s="9" t="s">
        <v>1154</v>
      </c>
      <c r="F331" s="10">
        <v>8599</v>
      </c>
      <c r="G331" s="10">
        <v>10146</v>
      </c>
      <c r="H331" s="10">
        <v>11694</v>
      </c>
      <c r="I331" s="10">
        <v>13240</v>
      </c>
      <c r="J331" s="10">
        <v>14787</v>
      </c>
      <c r="K331" s="10">
        <v>22737</v>
      </c>
      <c r="L331" s="9">
        <v>0</v>
      </c>
    </row>
    <row r="332" spans="1:12" ht="15.75" x14ac:dyDescent="0.25">
      <c r="A332" s="8" t="s">
        <v>1155</v>
      </c>
      <c r="B332" s="9" t="s">
        <v>1151</v>
      </c>
      <c r="C332" s="9" t="s">
        <v>1156</v>
      </c>
      <c r="D332" s="9" t="s">
        <v>1157</v>
      </c>
      <c r="E332" s="9" t="s">
        <v>1158</v>
      </c>
      <c r="F332" s="10">
        <v>5770</v>
      </c>
      <c r="G332" s="10">
        <v>6808</v>
      </c>
      <c r="H332" s="10">
        <v>7846</v>
      </c>
      <c r="I332" s="10">
        <v>8884</v>
      </c>
      <c r="J332" s="10">
        <v>9922</v>
      </c>
      <c r="K332" s="10">
        <v>22737</v>
      </c>
      <c r="L332" s="9">
        <v>0</v>
      </c>
    </row>
    <row r="333" spans="1:12" ht="15.75" x14ac:dyDescent="0.25">
      <c r="A333" s="8" t="s">
        <v>1159</v>
      </c>
      <c r="B333" s="9" t="s">
        <v>1151</v>
      </c>
      <c r="C333" s="9" t="s">
        <v>1160</v>
      </c>
      <c r="D333" s="9" t="s">
        <v>1161</v>
      </c>
      <c r="E333" s="9" t="s">
        <v>1162</v>
      </c>
      <c r="F333" s="10">
        <v>7585</v>
      </c>
      <c r="G333" s="10">
        <v>8950</v>
      </c>
      <c r="H333" s="10">
        <v>10315</v>
      </c>
      <c r="I333" s="10">
        <v>11680</v>
      </c>
      <c r="J333" s="10">
        <v>13044</v>
      </c>
      <c r="K333" s="10">
        <v>22737</v>
      </c>
      <c r="L333" s="9">
        <v>0</v>
      </c>
    </row>
    <row r="334" spans="1:12" ht="15.75" x14ac:dyDescent="0.25">
      <c r="A334" s="8" t="s">
        <v>1163</v>
      </c>
      <c r="B334" s="9" t="s">
        <v>1151</v>
      </c>
      <c r="C334" s="9" t="s">
        <v>1164</v>
      </c>
      <c r="D334" s="9" t="s">
        <v>1165</v>
      </c>
      <c r="E334" s="9" t="s">
        <v>1166</v>
      </c>
      <c r="F334" s="10">
        <v>3884</v>
      </c>
      <c r="G334" s="10">
        <v>4583</v>
      </c>
      <c r="H334" s="10">
        <v>5282</v>
      </c>
      <c r="I334" s="10">
        <v>5980</v>
      </c>
      <c r="J334" s="10">
        <v>6679</v>
      </c>
      <c r="K334" s="10">
        <v>22737</v>
      </c>
      <c r="L334" s="9">
        <v>0</v>
      </c>
    </row>
    <row r="335" spans="1:12" ht="15.75" x14ac:dyDescent="0.25">
      <c r="A335" s="8" t="s">
        <v>1167</v>
      </c>
      <c r="B335" s="9" t="s">
        <v>12</v>
      </c>
      <c r="C335" s="9" t="s">
        <v>1168</v>
      </c>
      <c r="D335" s="9" t="s">
        <v>1169</v>
      </c>
      <c r="E335" s="9" t="s">
        <v>47</v>
      </c>
      <c r="F335" s="10">
        <v>4033</v>
      </c>
      <c r="G335" s="10">
        <v>4638</v>
      </c>
      <c r="H335" s="10">
        <v>5244</v>
      </c>
      <c r="I335" s="10">
        <v>5849</v>
      </c>
      <c r="J335" s="10">
        <v>6454</v>
      </c>
      <c r="K335" s="10">
        <v>22737</v>
      </c>
      <c r="L335" s="9">
        <v>0</v>
      </c>
    </row>
    <row r="336" spans="1:12" ht="15.75" x14ac:dyDescent="0.25">
      <c r="A336" s="8" t="s">
        <v>1170</v>
      </c>
      <c r="B336" s="9" t="s">
        <v>12</v>
      </c>
      <c r="C336" s="9" t="s">
        <v>1171</v>
      </c>
      <c r="D336" s="9" t="s">
        <v>1172</v>
      </c>
      <c r="E336" s="9" t="s">
        <v>15</v>
      </c>
      <c r="F336" s="10">
        <v>4669</v>
      </c>
      <c r="G336" s="10">
        <v>5370</v>
      </c>
      <c r="H336" s="10">
        <v>6070</v>
      </c>
      <c r="I336" s="10">
        <v>6770</v>
      </c>
      <c r="J336" s="10">
        <v>7471</v>
      </c>
      <c r="K336" s="10">
        <v>22737</v>
      </c>
      <c r="L336" s="9">
        <v>0</v>
      </c>
    </row>
    <row r="337" spans="1:12" ht="15.75" x14ac:dyDescent="0.25">
      <c r="A337" s="8" t="s">
        <v>1173</v>
      </c>
      <c r="B337" s="9" t="s">
        <v>12</v>
      </c>
      <c r="C337" s="9" t="s">
        <v>1174</v>
      </c>
      <c r="D337" s="9" t="s">
        <v>1175</v>
      </c>
      <c r="E337" s="9" t="s">
        <v>121</v>
      </c>
      <c r="F337" s="10">
        <v>5675</v>
      </c>
      <c r="G337" s="10">
        <v>6527</v>
      </c>
      <c r="H337" s="10">
        <v>7378</v>
      </c>
      <c r="I337" s="10">
        <v>8230</v>
      </c>
      <c r="J337" s="10">
        <v>9081</v>
      </c>
      <c r="K337" s="10">
        <v>22737</v>
      </c>
      <c r="L337" s="9">
        <v>0</v>
      </c>
    </row>
    <row r="338" spans="1:12" ht="15.75" x14ac:dyDescent="0.25">
      <c r="A338" s="8" t="s">
        <v>1176</v>
      </c>
      <c r="B338" s="9" t="s">
        <v>12</v>
      </c>
      <c r="C338" s="9" t="s">
        <v>1177</v>
      </c>
      <c r="D338" s="9" t="s">
        <v>1178</v>
      </c>
      <c r="E338" s="9" t="s">
        <v>237</v>
      </c>
      <c r="F338" s="10">
        <v>3658</v>
      </c>
      <c r="G338" s="10">
        <v>4207</v>
      </c>
      <c r="H338" s="10">
        <v>4756</v>
      </c>
      <c r="I338" s="10">
        <v>5305</v>
      </c>
      <c r="J338" s="10">
        <v>5854</v>
      </c>
      <c r="K338" s="10">
        <v>22737</v>
      </c>
      <c r="L338" s="9">
        <v>0</v>
      </c>
    </row>
    <row r="339" spans="1:12" ht="15.75" x14ac:dyDescent="0.25">
      <c r="A339" s="8" t="s">
        <v>1179</v>
      </c>
      <c r="B339" s="9" t="s">
        <v>12</v>
      </c>
      <c r="C339" s="9" t="s">
        <v>1180</v>
      </c>
      <c r="D339" s="9" t="s">
        <v>1181</v>
      </c>
      <c r="E339" s="9" t="s">
        <v>140</v>
      </c>
      <c r="F339" s="10">
        <v>5959</v>
      </c>
      <c r="G339" s="10">
        <v>6853</v>
      </c>
      <c r="H339" s="10">
        <v>7747</v>
      </c>
      <c r="I339" s="10">
        <v>8641</v>
      </c>
      <c r="J339" s="10">
        <v>9535</v>
      </c>
      <c r="K339" s="10">
        <v>22737</v>
      </c>
      <c r="L339" s="9">
        <v>0</v>
      </c>
    </row>
    <row r="340" spans="1:12" ht="15.75" x14ac:dyDescent="0.25">
      <c r="A340" s="8" t="s">
        <v>1182</v>
      </c>
      <c r="B340" s="9" t="s">
        <v>12</v>
      </c>
      <c r="C340" s="9" t="s">
        <v>1183</v>
      </c>
      <c r="D340" s="9" t="s">
        <v>1184</v>
      </c>
      <c r="E340" s="9" t="s">
        <v>32</v>
      </c>
      <c r="F340" s="10">
        <v>7243</v>
      </c>
      <c r="G340" s="10">
        <v>8330</v>
      </c>
      <c r="H340" s="10">
        <v>9417</v>
      </c>
      <c r="I340" s="10">
        <v>10503</v>
      </c>
      <c r="J340" s="10">
        <v>11590</v>
      </c>
      <c r="K340" s="10">
        <v>22737</v>
      </c>
      <c r="L340" s="9">
        <v>0</v>
      </c>
    </row>
    <row r="341" spans="1:12" ht="15.75" x14ac:dyDescent="0.25">
      <c r="A341" s="8" t="s">
        <v>1185</v>
      </c>
      <c r="B341" s="9" t="s">
        <v>52</v>
      </c>
      <c r="C341" s="9" t="s">
        <v>1186</v>
      </c>
      <c r="D341" s="9" t="s">
        <v>1187</v>
      </c>
      <c r="E341" s="9" t="s">
        <v>841</v>
      </c>
      <c r="F341" s="10">
        <v>4086</v>
      </c>
      <c r="G341" s="10">
        <v>4494</v>
      </c>
      <c r="H341" s="10">
        <v>4903</v>
      </c>
      <c r="I341" s="10">
        <v>5469</v>
      </c>
      <c r="J341" s="10">
        <v>6035</v>
      </c>
      <c r="K341" s="10">
        <v>22737</v>
      </c>
      <c r="L341" s="9">
        <v>1</v>
      </c>
    </row>
    <row r="342" spans="1:12" ht="15.75" x14ac:dyDescent="0.25">
      <c r="A342" s="8" t="s">
        <v>1188</v>
      </c>
      <c r="B342" s="9" t="s">
        <v>52</v>
      </c>
      <c r="C342" s="9" t="s">
        <v>1189</v>
      </c>
      <c r="D342" s="9" t="s">
        <v>1190</v>
      </c>
      <c r="E342" s="9" t="s">
        <v>900</v>
      </c>
      <c r="F342" s="10">
        <v>5214</v>
      </c>
      <c r="G342" s="10">
        <v>5736</v>
      </c>
      <c r="H342" s="10">
        <v>6257</v>
      </c>
      <c r="I342" s="10">
        <v>6980</v>
      </c>
      <c r="J342" s="10">
        <v>7702</v>
      </c>
      <c r="K342" s="10">
        <v>22737</v>
      </c>
      <c r="L342" s="9">
        <v>1</v>
      </c>
    </row>
    <row r="343" spans="1:12" ht="15.75" x14ac:dyDescent="0.25">
      <c r="A343" s="8" t="s">
        <v>1191</v>
      </c>
      <c r="B343" s="9" t="s">
        <v>52</v>
      </c>
      <c r="C343" s="9" t="s">
        <v>1192</v>
      </c>
      <c r="D343" s="9" t="s">
        <v>1193</v>
      </c>
      <c r="E343" s="9" t="s">
        <v>849</v>
      </c>
      <c r="F343" s="10">
        <v>5749</v>
      </c>
      <c r="G343" s="10">
        <v>6324</v>
      </c>
      <c r="H343" s="10">
        <v>6898</v>
      </c>
      <c r="I343" s="10">
        <v>7695</v>
      </c>
      <c r="J343" s="10">
        <v>8492</v>
      </c>
      <c r="K343" s="10">
        <v>22737</v>
      </c>
      <c r="L343" s="9">
        <v>1</v>
      </c>
    </row>
    <row r="344" spans="1:12" ht="15.75" x14ac:dyDescent="0.25">
      <c r="A344" s="8" t="s">
        <v>1194</v>
      </c>
      <c r="B344" s="9" t="s">
        <v>199</v>
      </c>
      <c r="C344" s="9" t="s">
        <v>1195</v>
      </c>
      <c r="D344" s="9" t="s">
        <v>1196</v>
      </c>
      <c r="E344" s="9" t="s">
        <v>202</v>
      </c>
      <c r="F344" s="10">
        <v>2859</v>
      </c>
      <c r="G344" s="10">
        <v>3145</v>
      </c>
      <c r="H344" s="10">
        <v>3431</v>
      </c>
      <c r="I344" s="10">
        <v>3717</v>
      </c>
      <c r="J344" s="10">
        <v>4003</v>
      </c>
      <c r="K344" s="10">
        <v>22737</v>
      </c>
      <c r="L344" s="9">
        <v>1</v>
      </c>
    </row>
    <row r="345" spans="1:12" ht="15.75" x14ac:dyDescent="0.25">
      <c r="A345" s="8" t="s">
        <v>1197</v>
      </c>
      <c r="B345" s="9" t="s">
        <v>199</v>
      </c>
      <c r="C345" s="9" t="s">
        <v>1198</v>
      </c>
      <c r="D345" s="9" t="s">
        <v>1199</v>
      </c>
      <c r="E345" s="9" t="s">
        <v>436</v>
      </c>
      <c r="F345" s="10">
        <v>3002</v>
      </c>
      <c r="G345" s="10">
        <v>3302</v>
      </c>
      <c r="H345" s="10">
        <v>3603</v>
      </c>
      <c r="I345" s="10">
        <v>3903</v>
      </c>
      <c r="J345" s="10">
        <v>4203</v>
      </c>
      <c r="K345" s="10">
        <v>22737</v>
      </c>
      <c r="L345" s="9">
        <v>1</v>
      </c>
    </row>
    <row r="346" spans="1:12" ht="15.75" x14ac:dyDescent="0.25">
      <c r="A346" s="8" t="s">
        <v>1200</v>
      </c>
      <c r="B346" s="9" t="s">
        <v>199</v>
      </c>
      <c r="C346" s="9" t="s">
        <v>1201</v>
      </c>
      <c r="D346" s="9" t="s">
        <v>1202</v>
      </c>
      <c r="E346" s="9" t="s">
        <v>207</v>
      </c>
      <c r="F346" s="10">
        <v>3475</v>
      </c>
      <c r="G346" s="10">
        <v>3823</v>
      </c>
      <c r="H346" s="10">
        <v>4171</v>
      </c>
      <c r="I346" s="10">
        <v>4518</v>
      </c>
      <c r="J346" s="10">
        <v>4866</v>
      </c>
      <c r="K346" s="10">
        <v>22737</v>
      </c>
      <c r="L346" s="9">
        <v>1</v>
      </c>
    </row>
    <row r="347" spans="1:12" ht="15.75" x14ac:dyDescent="0.25">
      <c r="A347" s="8" t="s">
        <v>1203</v>
      </c>
      <c r="B347" s="9" t="s">
        <v>199</v>
      </c>
      <c r="C347" s="9" t="s">
        <v>1204</v>
      </c>
      <c r="D347" s="9" t="s">
        <v>1205</v>
      </c>
      <c r="E347" s="9" t="s">
        <v>212</v>
      </c>
      <c r="F347" s="10">
        <v>4023</v>
      </c>
      <c r="G347" s="10">
        <v>4425</v>
      </c>
      <c r="H347" s="10">
        <v>4828</v>
      </c>
      <c r="I347" s="10">
        <v>5230</v>
      </c>
      <c r="J347" s="10">
        <v>5632</v>
      </c>
      <c r="K347" s="10">
        <v>22737</v>
      </c>
      <c r="L347" s="9">
        <v>3</v>
      </c>
    </row>
    <row r="348" spans="1:12" ht="15.75" x14ac:dyDescent="0.25">
      <c r="A348" s="8" t="s">
        <v>1206</v>
      </c>
      <c r="B348" s="9" t="s">
        <v>199</v>
      </c>
      <c r="C348" s="9" t="s">
        <v>1207</v>
      </c>
      <c r="D348" s="9" t="s">
        <v>1208</v>
      </c>
      <c r="E348" s="9" t="s">
        <v>1209</v>
      </c>
      <c r="F348" s="10">
        <v>4224</v>
      </c>
      <c r="G348" s="10">
        <v>4647</v>
      </c>
      <c r="H348" s="10">
        <v>5069</v>
      </c>
      <c r="I348" s="10">
        <v>5492</v>
      </c>
      <c r="J348" s="10">
        <v>5914</v>
      </c>
      <c r="K348" s="10">
        <v>22737</v>
      </c>
      <c r="L348" s="9">
        <v>3</v>
      </c>
    </row>
    <row r="349" spans="1:12" ht="15.75" x14ac:dyDescent="0.25">
      <c r="A349" s="8" t="s">
        <v>1210</v>
      </c>
      <c r="B349" s="9" t="s">
        <v>199</v>
      </c>
      <c r="C349" s="9" t="s">
        <v>1211</v>
      </c>
      <c r="D349" s="9" t="s">
        <v>1212</v>
      </c>
      <c r="E349" s="9" t="s">
        <v>345</v>
      </c>
      <c r="F349" s="10">
        <v>5391</v>
      </c>
      <c r="G349" s="10">
        <v>5930</v>
      </c>
      <c r="H349" s="10">
        <v>6470</v>
      </c>
      <c r="I349" s="10">
        <v>7009</v>
      </c>
      <c r="J349" s="10">
        <v>7548</v>
      </c>
      <c r="K349" s="10">
        <v>22737</v>
      </c>
      <c r="L349" s="9">
        <v>3</v>
      </c>
    </row>
    <row r="350" spans="1:12" ht="15.75" x14ac:dyDescent="0.25">
      <c r="A350" s="8" t="s">
        <v>1213</v>
      </c>
      <c r="B350" s="9" t="s">
        <v>199</v>
      </c>
      <c r="C350" s="9" t="s">
        <v>1214</v>
      </c>
      <c r="D350" s="9" t="s">
        <v>1215</v>
      </c>
      <c r="E350" s="9" t="s">
        <v>1090</v>
      </c>
      <c r="F350" s="10">
        <v>6241</v>
      </c>
      <c r="G350" s="10">
        <v>6865</v>
      </c>
      <c r="H350" s="10">
        <v>7490</v>
      </c>
      <c r="I350" s="10">
        <v>8114</v>
      </c>
      <c r="J350" s="10">
        <v>8738</v>
      </c>
      <c r="K350" s="10">
        <v>22737</v>
      </c>
      <c r="L350" s="9">
        <v>3</v>
      </c>
    </row>
    <row r="351" spans="1:12" ht="15.75" x14ac:dyDescent="0.25">
      <c r="A351" s="8" t="s">
        <v>1216</v>
      </c>
      <c r="B351" s="9" t="s">
        <v>52</v>
      </c>
      <c r="C351" s="9" t="s">
        <v>1217</v>
      </c>
      <c r="D351" s="9" t="s">
        <v>1218</v>
      </c>
      <c r="E351" s="9" t="s">
        <v>853</v>
      </c>
      <c r="F351" s="10">
        <v>3529</v>
      </c>
      <c r="G351" s="10">
        <v>3882</v>
      </c>
      <c r="H351" s="10">
        <v>4235</v>
      </c>
      <c r="I351" s="10">
        <v>4724</v>
      </c>
      <c r="J351" s="10">
        <v>5213</v>
      </c>
      <c r="K351" s="10">
        <v>22737</v>
      </c>
      <c r="L351" s="9">
        <v>1</v>
      </c>
    </row>
    <row r="352" spans="1:12" ht="15.75" x14ac:dyDescent="0.25">
      <c r="A352" s="8" t="s">
        <v>1219</v>
      </c>
      <c r="B352" s="9" t="s">
        <v>52</v>
      </c>
      <c r="C352" s="9" t="s">
        <v>1220</v>
      </c>
      <c r="D352" s="9" t="s">
        <v>1221</v>
      </c>
      <c r="E352" s="9" t="s">
        <v>1222</v>
      </c>
      <c r="F352" s="10">
        <v>4290</v>
      </c>
      <c r="G352" s="10">
        <v>4719</v>
      </c>
      <c r="H352" s="10">
        <v>5148</v>
      </c>
      <c r="I352" s="10">
        <v>5742</v>
      </c>
      <c r="J352" s="10">
        <v>6337</v>
      </c>
      <c r="K352" s="10">
        <v>22737</v>
      </c>
      <c r="L352" s="9">
        <v>1</v>
      </c>
    </row>
    <row r="353" spans="1:12" ht="15.75" x14ac:dyDescent="0.25">
      <c r="A353" s="8" t="s">
        <v>1223</v>
      </c>
      <c r="B353" s="9" t="s">
        <v>52</v>
      </c>
      <c r="C353" s="9" t="s">
        <v>1224</v>
      </c>
      <c r="D353" s="9" t="s">
        <v>1225</v>
      </c>
      <c r="E353" s="9" t="s">
        <v>849</v>
      </c>
      <c r="F353" s="10">
        <v>5749</v>
      </c>
      <c r="G353" s="10">
        <v>6324</v>
      </c>
      <c r="H353" s="10">
        <v>6898</v>
      </c>
      <c r="I353" s="10">
        <v>7695</v>
      </c>
      <c r="J353" s="10">
        <v>8492</v>
      </c>
      <c r="K353" s="10">
        <v>22737</v>
      </c>
      <c r="L353" s="9">
        <v>0</v>
      </c>
    </row>
    <row r="354" spans="1:12" ht="15.75" x14ac:dyDescent="0.25">
      <c r="A354" s="8" t="s">
        <v>1226</v>
      </c>
      <c r="B354" s="9" t="s">
        <v>52</v>
      </c>
      <c r="C354" s="9" t="s">
        <v>1227</v>
      </c>
      <c r="D354" s="9" t="s">
        <v>1228</v>
      </c>
      <c r="E354" s="9" t="s">
        <v>55</v>
      </c>
      <c r="F354" s="10">
        <v>6655</v>
      </c>
      <c r="G354" s="10">
        <v>7320</v>
      </c>
      <c r="H354" s="10">
        <v>7986</v>
      </c>
      <c r="I354" s="10">
        <v>8908</v>
      </c>
      <c r="J354" s="10">
        <v>9830</v>
      </c>
      <c r="K354" s="10">
        <v>22737</v>
      </c>
      <c r="L354" s="9">
        <v>0</v>
      </c>
    </row>
    <row r="355" spans="1:12" ht="15.75" x14ac:dyDescent="0.25">
      <c r="A355" s="8" t="s">
        <v>1229</v>
      </c>
      <c r="B355" s="9" t="s">
        <v>52</v>
      </c>
      <c r="C355" s="9" t="s">
        <v>1230</v>
      </c>
      <c r="D355" s="9" t="s">
        <v>1231</v>
      </c>
      <c r="E355" s="9" t="s">
        <v>907</v>
      </c>
      <c r="F355" s="10">
        <v>4730</v>
      </c>
      <c r="G355" s="10">
        <v>5202</v>
      </c>
      <c r="H355" s="10">
        <v>5675</v>
      </c>
      <c r="I355" s="10">
        <v>6331</v>
      </c>
      <c r="J355" s="10">
        <v>6986</v>
      </c>
      <c r="K355" s="10">
        <v>22737</v>
      </c>
      <c r="L355" s="9">
        <v>0</v>
      </c>
    </row>
    <row r="356" spans="1:12" ht="15.75" x14ac:dyDescent="0.25">
      <c r="A356" s="8" t="s">
        <v>1232</v>
      </c>
      <c r="B356" s="9" t="s">
        <v>52</v>
      </c>
      <c r="C356" s="9" t="s">
        <v>1233</v>
      </c>
      <c r="D356" s="9" t="s">
        <v>1234</v>
      </c>
      <c r="E356" s="9" t="s">
        <v>845</v>
      </c>
      <c r="F356" s="10">
        <v>4966</v>
      </c>
      <c r="G356" s="10">
        <v>5463</v>
      </c>
      <c r="H356" s="10">
        <v>5959</v>
      </c>
      <c r="I356" s="10">
        <v>6647</v>
      </c>
      <c r="J356" s="10">
        <v>7336</v>
      </c>
      <c r="K356" s="10">
        <v>22737</v>
      </c>
      <c r="L356" s="9">
        <v>0</v>
      </c>
    </row>
    <row r="357" spans="1:12" ht="15.75" x14ac:dyDescent="0.25">
      <c r="A357" s="8" t="s">
        <v>1235</v>
      </c>
      <c r="B357" s="9" t="s">
        <v>12</v>
      </c>
      <c r="C357" s="9" t="s">
        <v>1236</v>
      </c>
      <c r="D357" s="9" t="s">
        <v>1237</v>
      </c>
      <c r="E357" s="9" t="s">
        <v>15</v>
      </c>
      <c r="F357" s="10">
        <v>4669</v>
      </c>
      <c r="G357" s="10">
        <v>5370</v>
      </c>
      <c r="H357" s="10">
        <v>6070</v>
      </c>
      <c r="I357" s="10">
        <v>6770</v>
      </c>
      <c r="J357" s="10">
        <v>7471</v>
      </c>
      <c r="K357" s="10">
        <v>22737</v>
      </c>
      <c r="L357" s="9">
        <v>0</v>
      </c>
    </row>
    <row r="358" spans="1:12" ht="15.75" x14ac:dyDescent="0.25">
      <c r="A358" s="8" t="s">
        <v>1238</v>
      </c>
      <c r="B358" s="9" t="s">
        <v>12</v>
      </c>
      <c r="C358" s="9" t="s">
        <v>1239</v>
      </c>
      <c r="D358" s="9" t="s">
        <v>1240</v>
      </c>
      <c r="E358" s="9" t="s">
        <v>121</v>
      </c>
      <c r="F358" s="10">
        <v>5675</v>
      </c>
      <c r="G358" s="10">
        <v>6527</v>
      </c>
      <c r="H358" s="10">
        <v>7378</v>
      </c>
      <c r="I358" s="10">
        <v>8230</v>
      </c>
      <c r="J358" s="10">
        <v>9081</v>
      </c>
      <c r="K358" s="10">
        <v>22737</v>
      </c>
      <c r="L358" s="9">
        <v>0</v>
      </c>
    </row>
    <row r="359" spans="1:12" ht="15.75" x14ac:dyDescent="0.25">
      <c r="A359" s="29" t="s">
        <v>1241</v>
      </c>
      <c r="B359" s="30" t="s">
        <v>12</v>
      </c>
      <c r="C359" s="30" t="s">
        <v>1242</v>
      </c>
      <c r="D359" s="30" t="s">
        <v>1243</v>
      </c>
      <c r="E359" s="30" t="s">
        <v>1244</v>
      </c>
      <c r="F359" s="31">
        <v>2730</v>
      </c>
      <c r="G359" s="31">
        <v>6381</v>
      </c>
      <c r="H359" s="31">
        <v>10059</v>
      </c>
      <c r="I359" s="31">
        <v>13735</v>
      </c>
      <c r="J359" s="31">
        <v>17413</v>
      </c>
      <c r="K359" s="31">
        <v>22737</v>
      </c>
      <c r="L359" s="30">
        <v>1</v>
      </c>
    </row>
    <row r="360" spans="1:12" ht="15.75" x14ac:dyDescent="0.25">
      <c r="A360" s="8" t="s">
        <v>1245</v>
      </c>
      <c r="B360" s="9" t="s">
        <v>12</v>
      </c>
      <c r="C360" s="9" t="s">
        <v>1246</v>
      </c>
      <c r="D360" s="9" t="s">
        <v>1247</v>
      </c>
      <c r="E360" s="9" t="s">
        <v>108</v>
      </c>
      <c r="F360" s="10">
        <v>3841</v>
      </c>
      <c r="G360" s="10">
        <v>4418</v>
      </c>
      <c r="H360" s="10">
        <v>4994</v>
      </c>
      <c r="I360" s="10">
        <v>5570</v>
      </c>
      <c r="J360" s="10">
        <v>6146</v>
      </c>
      <c r="K360" s="10">
        <v>22737</v>
      </c>
      <c r="L360" s="9">
        <v>0</v>
      </c>
    </row>
    <row r="361" spans="1:12" ht="15.75" x14ac:dyDescent="0.25">
      <c r="A361" s="8" t="s">
        <v>1248</v>
      </c>
      <c r="B361" s="9" t="s">
        <v>12</v>
      </c>
      <c r="C361" s="9" t="s">
        <v>1249</v>
      </c>
      <c r="D361" s="9" t="s">
        <v>1250</v>
      </c>
      <c r="E361" s="9" t="s">
        <v>47</v>
      </c>
      <c r="F361" s="10">
        <v>4033</v>
      </c>
      <c r="G361" s="10">
        <v>4638</v>
      </c>
      <c r="H361" s="10">
        <v>5244</v>
      </c>
      <c r="I361" s="10">
        <v>5849</v>
      </c>
      <c r="J361" s="10">
        <v>6454</v>
      </c>
      <c r="K361" s="10">
        <v>22737</v>
      </c>
      <c r="L361" s="9">
        <v>0</v>
      </c>
    </row>
    <row r="362" spans="1:12" ht="15.75" x14ac:dyDescent="0.25">
      <c r="A362" s="8" t="s">
        <v>1251</v>
      </c>
      <c r="B362" s="9" t="s">
        <v>12</v>
      </c>
      <c r="C362" s="9" t="s">
        <v>1252</v>
      </c>
      <c r="D362" s="9" t="s">
        <v>1253</v>
      </c>
      <c r="E362" s="9" t="s">
        <v>15</v>
      </c>
      <c r="F362" s="10">
        <v>4669</v>
      </c>
      <c r="G362" s="10">
        <v>5370</v>
      </c>
      <c r="H362" s="10">
        <v>6070</v>
      </c>
      <c r="I362" s="10">
        <v>6770</v>
      </c>
      <c r="J362" s="10">
        <v>7471</v>
      </c>
      <c r="K362" s="10">
        <v>22737</v>
      </c>
      <c r="L362" s="9">
        <v>0</v>
      </c>
    </row>
    <row r="363" spans="1:12" ht="15.75" x14ac:dyDescent="0.25">
      <c r="A363" s="8" t="s">
        <v>1254</v>
      </c>
      <c r="B363" s="9" t="s">
        <v>12</v>
      </c>
      <c r="C363" s="9" t="s">
        <v>1255</v>
      </c>
      <c r="D363" s="9" t="s">
        <v>1256</v>
      </c>
      <c r="E363" s="9" t="s">
        <v>121</v>
      </c>
      <c r="F363" s="10">
        <v>5675</v>
      </c>
      <c r="G363" s="10">
        <v>6527</v>
      </c>
      <c r="H363" s="10">
        <v>7378</v>
      </c>
      <c r="I363" s="10">
        <v>8230</v>
      </c>
      <c r="J363" s="10">
        <v>9081</v>
      </c>
      <c r="K363" s="10">
        <v>22737</v>
      </c>
      <c r="L363" s="9">
        <v>0</v>
      </c>
    </row>
    <row r="364" spans="1:12" ht="15.75" x14ac:dyDescent="0.25">
      <c r="A364" s="8" t="s">
        <v>1257</v>
      </c>
      <c r="B364" s="9" t="s">
        <v>12</v>
      </c>
      <c r="C364" s="9" t="s">
        <v>1258</v>
      </c>
      <c r="D364" s="9" t="s">
        <v>1259</v>
      </c>
      <c r="E364" s="9" t="s">
        <v>32</v>
      </c>
      <c r="F364" s="10">
        <v>7243</v>
      </c>
      <c r="G364" s="10">
        <v>8330</v>
      </c>
      <c r="H364" s="10">
        <v>9417</v>
      </c>
      <c r="I364" s="10">
        <v>10503</v>
      </c>
      <c r="J364" s="10">
        <v>11590</v>
      </c>
      <c r="K364" s="10">
        <v>22737</v>
      </c>
      <c r="L364" s="9">
        <v>0</v>
      </c>
    </row>
    <row r="365" spans="1:12" ht="15.75" x14ac:dyDescent="0.25">
      <c r="A365" s="8" t="s">
        <v>1260</v>
      </c>
      <c r="B365" s="9" t="s">
        <v>12</v>
      </c>
      <c r="C365" s="9" t="s">
        <v>1261</v>
      </c>
      <c r="D365" s="9" t="s">
        <v>1262</v>
      </c>
      <c r="E365" s="9" t="s">
        <v>100</v>
      </c>
      <c r="F365" s="10">
        <v>7606</v>
      </c>
      <c r="G365" s="10">
        <v>8746</v>
      </c>
      <c r="H365" s="10">
        <v>9887</v>
      </c>
      <c r="I365" s="10">
        <v>11028</v>
      </c>
      <c r="J365" s="10">
        <v>12170</v>
      </c>
      <c r="K365" s="10">
        <v>22737</v>
      </c>
      <c r="L365" s="9">
        <v>0</v>
      </c>
    </row>
    <row r="366" spans="1:12" ht="15.75" x14ac:dyDescent="0.25">
      <c r="A366" s="8" t="s">
        <v>1263</v>
      </c>
      <c r="B366" s="9" t="s">
        <v>12</v>
      </c>
      <c r="C366" s="9" t="s">
        <v>1264</v>
      </c>
      <c r="D366" s="9" t="s">
        <v>1265</v>
      </c>
      <c r="E366" s="9" t="s">
        <v>47</v>
      </c>
      <c r="F366" s="10">
        <v>4033</v>
      </c>
      <c r="G366" s="10">
        <v>4638</v>
      </c>
      <c r="H366" s="10">
        <v>5244</v>
      </c>
      <c r="I366" s="10">
        <v>5849</v>
      </c>
      <c r="J366" s="10">
        <v>6454</v>
      </c>
      <c r="K366" s="10">
        <v>22737</v>
      </c>
      <c r="L366" s="9">
        <v>0</v>
      </c>
    </row>
    <row r="367" spans="1:12" ht="15.75" x14ac:dyDescent="0.25">
      <c r="A367" s="8" t="s">
        <v>1266</v>
      </c>
      <c r="B367" s="9" t="s">
        <v>12</v>
      </c>
      <c r="C367" s="9" t="s">
        <v>1267</v>
      </c>
      <c r="D367" s="9" t="s">
        <v>1268</v>
      </c>
      <c r="E367" s="9" t="s">
        <v>15</v>
      </c>
      <c r="F367" s="10">
        <v>4669</v>
      </c>
      <c r="G367" s="10">
        <v>5370</v>
      </c>
      <c r="H367" s="10">
        <v>6070</v>
      </c>
      <c r="I367" s="10">
        <v>6770</v>
      </c>
      <c r="J367" s="10">
        <v>7471</v>
      </c>
      <c r="K367" s="10">
        <v>22737</v>
      </c>
      <c r="L367" s="9">
        <v>0</v>
      </c>
    </row>
    <row r="368" spans="1:12" ht="15.75" x14ac:dyDescent="0.25">
      <c r="A368" s="8" t="s">
        <v>1269</v>
      </c>
      <c r="B368" s="9" t="s">
        <v>12</v>
      </c>
      <c r="C368" s="9" t="s">
        <v>1270</v>
      </c>
      <c r="D368" s="9" t="s">
        <v>1271</v>
      </c>
      <c r="E368" s="9" t="s">
        <v>121</v>
      </c>
      <c r="F368" s="10">
        <v>5675</v>
      </c>
      <c r="G368" s="10">
        <v>6527</v>
      </c>
      <c r="H368" s="10">
        <v>7378</v>
      </c>
      <c r="I368" s="10">
        <v>8230</v>
      </c>
      <c r="J368" s="10">
        <v>9081</v>
      </c>
      <c r="K368" s="10">
        <v>22737</v>
      </c>
      <c r="L368" s="9">
        <v>0</v>
      </c>
    </row>
    <row r="369" spans="1:12" ht="15.75" x14ac:dyDescent="0.25">
      <c r="A369" s="8" t="s">
        <v>1272</v>
      </c>
      <c r="B369" s="9" t="s">
        <v>72</v>
      </c>
      <c r="C369" s="9" t="s">
        <v>1273</v>
      </c>
      <c r="D369" s="9" t="s">
        <v>1274</v>
      </c>
      <c r="E369" s="9" t="s">
        <v>75</v>
      </c>
      <c r="F369" s="10">
        <v>3010</v>
      </c>
      <c r="G369" s="10">
        <v>3311</v>
      </c>
      <c r="H369" s="10">
        <v>3612</v>
      </c>
      <c r="I369" s="10">
        <v>3913</v>
      </c>
      <c r="J369" s="10">
        <v>4214</v>
      </c>
      <c r="K369" s="10">
        <v>22737</v>
      </c>
      <c r="L369" s="9">
        <v>1</v>
      </c>
    </row>
    <row r="370" spans="1:12" ht="15.75" x14ac:dyDescent="0.25">
      <c r="A370" s="8" t="s">
        <v>1275</v>
      </c>
      <c r="B370" s="9" t="s">
        <v>72</v>
      </c>
      <c r="C370" s="9" t="s">
        <v>1276</v>
      </c>
      <c r="D370" s="9" t="s">
        <v>1277</v>
      </c>
      <c r="E370" s="9" t="s">
        <v>81</v>
      </c>
      <c r="F370" s="10">
        <v>3160</v>
      </c>
      <c r="G370" s="10">
        <v>3476</v>
      </c>
      <c r="H370" s="10">
        <v>3792</v>
      </c>
      <c r="I370" s="10">
        <v>4108</v>
      </c>
      <c r="J370" s="10">
        <v>4425</v>
      </c>
      <c r="K370" s="10">
        <v>22737</v>
      </c>
      <c r="L370" s="9">
        <v>1</v>
      </c>
    </row>
    <row r="371" spans="1:12" ht="15.75" x14ac:dyDescent="0.25">
      <c r="A371" s="8" t="s">
        <v>1278</v>
      </c>
      <c r="B371" s="9" t="s">
        <v>72</v>
      </c>
      <c r="C371" s="9" t="s">
        <v>1279</v>
      </c>
      <c r="D371" s="9" t="s">
        <v>1280</v>
      </c>
      <c r="E371" s="9" t="s">
        <v>373</v>
      </c>
      <c r="F371" s="10">
        <v>3484</v>
      </c>
      <c r="G371" s="10">
        <v>3833</v>
      </c>
      <c r="H371" s="10">
        <v>4181</v>
      </c>
      <c r="I371" s="10">
        <v>4530</v>
      </c>
      <c r="J371" s="10">
        <v>4878</v>
      </c>
      <c r="K371" s="10">
        <v>22737</v>
      </c>
      <c r="L371" s="9">
        <v>0</v>
      </c>
    </row>
    <row r="372" spans="1:12" ht="15.75" x14ac:dyDescent="0.25">
      <c r="A372" s="8" t="s">
        <v>1281</v>
      </c>
      <c r="B372" s="9" t="s">
        <v>12</v>
      </c>
      <c r="C372" s="9" t="s">
        <v>1282</v>
      </c>
      <c r="D372" s="9" t="s">
        <v>1283</v>
      </c>
      <c r="E372" s="9" t="s">
        <v>108</v>
      </c>
      <c r="F372" s="10">
        <v>3841</v>
      </c>
      <c r="G372" s="10">
        <v>4418</v>
      </c>
      <c r="H372" s="10">
        <v>4994</v>
      </c>
      <c r="I372" s="10">
        <v>5570</v>
      </c>
      <c r="J372" s="10">
        <v>6146</v>
      </c>
      <c r="K372" s="10">
        <v>22737</v>
      </c>
      <c r="L372" s="9">
        <v>0</v>
      </c>
    </row>
    <row r="373" spans="1:12" ht="15.75" x14ac:dyDescent="0.25">
      <c r="A373" s="8" t="s">
        <v>1284</v>
      </c>
      <c r="B373" s="9" t="s">
        <v>12</v>
      </c>
      <c r="C373" s="9" t="s">
        <v>1285</v>
      </c>
      <c r="D373" s="9" t="s">
        <v>1286</v>
      </c>
      <c r="E373" s="9" t="s">
        <v>47</v>
      </c>
      <c r="F373" s="10">
        <v>4033</v>
      </c>
      <c r="G373" s="10">
        <v>4638</v>
      </c>
      <c r="H373" s="10">
        <v>5244</v>
      </c>
      <c r="I373" s="10">
        <v>5849</v>
      </c>
      <c r="J373" s="10">
        <v>6454</v>
      </c>
      <c r="K373" s="10">
        <v>22737</v>
      </c>
      <c r="L373" s="9">
        <v>0</v>
      </c>
    </row>
    <row r="374" spans="1:12" ht="15.75" x14ac:dyDescent="0.25">
      <c r="A374" s="8" t="s">
        <v>1287</v>
      </c>
      <c r="B374" s="9" t="s">
        <v>12</v>
      </c>
      <c r="C374" s="9" t="s">
        <v>1288</v>
      </c>
      <c r="D374" s="9" t="s">
        <v>1289</v>
      </c>
      <c r="E374" s="9" t="s">
        <v>15</v>
      </c>
      <c r="F374" s="10">
        <v>4669</v>
      </c>
      <c r="G374" s="10">
        <v>5370</v>
      </c>
      <c r="H374" s="10">
        <v>6070</v>
      </c>
      <c r="I374" s="10">
        <v>6770</v>
      </c>
      <c r="J374" s="10">
        <v>7471</v>
      </c>
      <c r="K374" s="10">
        <v>22737</v>
      </c>
      <c r="L374" s="9">
        <v>0</v>
      </c>
    </row>
    <row r="375" spans="1:12" ht="15.75" x14ac:dyDescent="0.25">
      <c r="A375" s="8" t="s">
        <v>1290</v>
      </c>
      <c r="B375" s="9" t="s">
        <v>12</v>
      </c>
      <c r="C375" s="9" t="s">
        <v>1291</v>
      </c>
      <c r="D375" s="9" t="s">
        <v>1292</v>
      </c>
      <c r="E375" s="9" t="s">
        <v>121</v>
      </c>
      <c r="F375" s="10">
        <v>5675</v>
      </c>
      <c r="G375" s="10">
        <v>6527</v>
      </c>
      <c r="H375" s="10">
        <v>7378</v>
      </c>
      <c r="I375" s="10">
        <v>8230</v>
      </c>
      <c r="J375" s="10">
        <v>9081</v>
      </c>
      <c r="K375" s="10">
        <v>22737</v>
      </c>
      <c r="L375" s="9">
        <v>0</v>
      </c>
    </row>
    <row r="376" spans="1:12" ht="15.75" x14ac:dyDescent="0.25">
      <c r="A376" s="8" t="s">
        <v>1293</v>
      </c>
      <c r="B376" s="9" t="s">
        <v>12</v>
      </c>
      <c r="C376" s="9" t="s">
        <v>1294</v>
      </c>
      <c r="D376" s="9" t="s">
        <v>1295</v>
      </c>
      <c r="E376" s="9" t="s">
        <v>32</v>
      </c>
      <c r="F376" s="10">
        <v>7243</v>
      </c>
      <c r="G376" s="10">
        <v>8330</v>
      </c>
      <c r="H376" s="10">
        <v>9417</v>
      </c>
      <c r="I376" s="10">
        <v>10503</v>
      </c>
      <c r="J376" s="10">
        <v>11590</v>
      </c>
      <c r="K376" s="10">
        <v>22737</v>
      </c>
      <c r="L376" s="9">
        <v>0</v>
      </c>
    </row>
    <row r="377" spans="1:12" ht="15.75" x14ac:dyDescent="0.25">
      <c r="A377" s="8" t="s">
        <v>1296</v>
      </c>
      <c r="B377" s="9" t="s">
        <v>12</v>
      </c>
      <c r="C377" s="9" t="s">
        <v>1297</v>
      </c>
      <c r="D377" s="9" t="s">
        <v>1298</v>
      </c>
      <c r="E377" s="9" t="s">
        <v>100</v>
      </c>
      <c r="F377" s="10">
        <v>7606</v>
      </c>
      <c r="G377" s="10">
        <v>8746</v>
      </c>
      <c r="H377" s="10">
        <v>9887</v>
      </c>
      <c r="I377" s="10">
        <v>11028</v>
      </c>
      <c r="J377" s="10">
        <v>12170</v>
      </c>
      <c r="K377" s="10">
        <v>22737</v>
      </c>
      <c r="L377" s="9">
        <v>0</v>
      </c>
    </row>
    <row r="378" spans="1:12" ht="15.75" x14ac:dyDescent="0.25">
      <c r="A378" s="8" t="s">
        <v>1299</v>
      </c>
      <c r="B378" s="9" t="s">
        <v>199</v>
      </c>
      <c r="C378" s="9" t="s">
        <v>1300</v>
      </c>
      <c r="D378" s="9" t="s">
        <v>1301</v>
      </c>
      <c r="E378" s="9" t="s">
        <v>692</v>
      </c>
      <c r="F378" s="10">
        <v>3831</v>
      </c>
      <c r="G378" s="10">
        <v>4215</v>
      </c>
      <c r="H378" s="10">
        <v>4598</v>
      </c>
      <c r="I378" s="10">
        <v>4981</v>
      </c>
      <c r="J378" s="10">
        <v>5364</v>
      </c>
      <c r="K378" s="10">
        <v>22737</v>
      </c>
      <c r="L378" s="9">
        <v>1</v>
      </c>
    </row>
    <row r="379" spans="1:12" ht="15.75" x14ac:dyDescent="0.25">
      <c r="A379" s="8" t="s">
        <v>1302</v>
      </c>
      <c r="B379" s="9" t="s">
        <v>199</v>
      </c>
      <c r="C379" s="9" t="s">
        <v>1303</v>
      </c>
      <c r="D379" s="9" t="s">
        <v>1304</v>
      </c>
      <c r="E379" s="9" t="s">
        <v>1209</v>
      </c>
      <c r="F379" s="10">
        <v>4224</v>
      </c>
      <c r="G379" s="10">
        <v>4647</v>
      </c>
      <c r="H379" s="10">
        <v>5069</v>
      </c>
      <c r="I379" s="10">
        <v>5492</v>
      </c>
      <c r="J379" s="10">
        <v>5914</v>
      </c>
      <c r="K379" s="10">
        <v>22737</v>
      </c>
      <c r="L379" s="9">
        <v>1</v>
      </c>
    </row>
    <row r="380" spans="1:12" ht="15.75" x14ac:dyDescent="0.25">
      <c r="A380" s="8" t="s">
        <v>1305</v>
      </c>
      <c r="B380" s="9" t="s">
        <v>199</v>
      </c>
      <c r="C380" s="9" t="s">
        <v>1306</v>
      </c>
      <c r="D380" s="9" t="s">
        <v>1307</v>
      </c>
      <c r="E380" s="9" t="s">
        <v>721</v>
      </c>
      <c r="F380" s="10">
        <v>4657</v>
      </c>
      <c r="G380" s="10">
        <v>5123</v>
      </c>
      <c r="H380" s="10">
        <v>5589</v>
      </c>
      <c r="I380" s="10">
        <v>6055</v>
      </c>
      <c r="J380" s="10">
        <v>6520</v>
      </c>
      <c r="K380" s="10">
        <v>22737</v>
      </c>
      <c r="L380" s="9">
        <v>1</v>
      </c>
    </row>
    <row r="381" spans="1:12" ht="15.75" x14ac:dyDescent="0.25">
      <c r="A381" s="8" t="s">
        <v>1308</v>
      </c>
      <c r="B381" s="9" t="s">
        <v>284</v>
      </c>
      <c r="C381" s="9" t="s">
        <v>1309</v>
      </c>
      <c r="D381" s="9" t="s">
        <v>1310</v>
      </c>
      <c r="E381" s="9" t="s">
        <v>823</v>
      </c>
      <c r="F381" s="10">
        <v>5675</v>
      </c>
      <c r="G381" s="10">
        <v>6243</v>
      </c>
      <c r="H381" s="10">
        <v>6811</v>
      </c>
      <c r="I381" s="10">
        <v>7378</v>
      </c>
      <c r="J381" s="10">
        <v>7946</v>
      </c>
      <c r="K381" s="10">
        <v>22737</v>
      </c>
      <c r="L381" s="9">
        <v>0</v>
      </c>
    </row>
    <row r="382" spans="1:12" ht="15.75" x14ac:dyDescent="0.25">
      <c r="A382" s="8" t="s">
        <v>1311</v>
      </c>
      <c r="B382" s="9" t="s">
        <v>284</v>
      </c>
      <c r="C382" s="9" t="s">
        <v>1312</v>
      </c>
      <c r="D382" s="9" t="s">
        <v>1313</v>
      </c>
      <c r="E382" s="9" t="s">
        <v>1314</v>
      </c>
      <c r="F382" s="10">
        <v>7243</v>
      </c>
      <c r="G382" s="10">
        <v>7968</v>
      </c>
      <c r="H382" s="10">
        <v>8692</v>
      </c>
      <c r="I382" s="10">
        <v>9417</v>
      </c>
      <c r="J382" s="10">
        <v>10141</v>
      </c>
      <c r="K382" s="10">
        <v>22737</v>
      </c>
      <c r="L382" s="9">
        <v>0</v>
      </c>
    </row>
    <row r="383" spans="1:12" ht="15.75" x14ac:dyDescent="0.25">
      <c r="A383" s="8" t="s">
        <v>1315</v>
      </c>
      <c r="B383" s="9" t="s">
        <v>284</v>
      </c>
      <c r="C383" s="9" t="s">
        <v>1316</v>
      </c>
      <c r="D383" s="9" t="s">
        <v>1317</v>
      </c>
      <c r="E383" s="9" t="s">
        <v>1318</v>
      </c>
      <c r="F383" s="10">
        <v>2730</v>
      </c>
      <c r="G383" s="10">
        <v>3003</v>
      </c>
      <c r="H383" s="10">
        <v>3276</v>
      </c>
      <c r="I383" s="10">
        <v>3549</v>
      </c>
      <c r="J383" s="10">
        <v>3822</v>
      </c>
      <c r="K383" s="10">
        <v>22737</v>
      </c>
      <c r="L383" s="9">
        <v>1</v>
      </c>
    </row>
    <row r="384" spans="1:12" ht="15.75" x14ac:dyDescent="0.25">
      <c r="A384" s="8" t="s">
        <v>1319</v>
      </c>
      <c r="B384" s="9" t="s">
        <v>284</v>
      </c>
      <c r="C384" s="9" t="s">
        <v>1320</v>
      </c>
      <c r="D384" s="9" t="s">
        <v>1321</v>
      </c>
      <c r="E384" s="9" t="s">
        <v>287</v>
      </c>
      <c r="F384" s="10">
        <v>2866</v>
      </c>
      <c r="G384" s="10">
        <v>3153</v>
      </c>
      <c r="H384" s="10">
        <v>3440</v>
      </c>
      <c r="I384" s="10">
        <v>3727</v>
      </c>
      <c r="J384" s="10">
        <v>4013</v>
      </c>
      <c r="K384" s="10">
        <v>22737</v>
      </c>
      <c r="L384" s="9">
        <v>1</v>
      </c>
    </row>
    <row r="385" spans="1:12" ht="15.75" x14ac:dyDescent="0.25">
      <c r="A385" s="8" t="s">
        <v>1322</v>
      </c>
      <c r="B385" s="9" t="s">
        <v>284</v>
      </c>
      <c r="C385" s="9" t="s">
        <v>1323</v>
      </c>
      <c r="D385" s="9" t="s">
        <v>1324</v>
      </c>
      <c r="E385" s="9" t="s">
        <v>940</v>
      </c>
      <c r="F385" s="10">
        <v>3010</v>
      </c>
      <c r="G385" s="10">
        <v>3311</v>
      </c>
      <c r="H385" s="10">
        <v>3612</v>
      </c>
      <c r="I385" s="10">
        <v>3913</v>
      </c>
      <c r="J385" s="10">
        <v>4214</v>
      </c>
      <c r="K385" s="10">
        <v>22737</v>
      </c>
      <c r="L385" s="9">
        <v>1</v>
      </c>
    </row>
    <row r="386" spans="1:12" ht="15.75" x14ac:dyDescent="0.25">
      <c r="A386" s="8" t="s">
        <v>1325</v>
      </c>
      <c r="B386" s="9" t="s">
        <v>284</v>
      </c>
      <c r="C386" s="9" t="s">
        <v>1326</v>
      </c>
      <c r="D386" s="9" t="s">
        <v>1327</v>
      </c>
      <c r="E386" s="9" t="s">
        <v>636</v>
      </c>
      <c r="F386" s="10">
        <v>3160</v>
      </c>
      <c r="G386" s="10">
        <v>3476</v>
      </c>
      <c r="H386" s="10">
        <v>3792</v>
      </c>
      <c r="I386" s="10">
        <v>4109</v>
      </c>
      <c r="J386" s="10">
        <v>4425</v>
      </c>
      <c r="K386" s="10">
        <v>22737</v>
      </c>
      <c r="L386" s="9">
        <v>1</v>
      </c>
    </row>
    <row r="387" spans="1:12" ht="15.75" x14ac:dyDescent="0.25">
      <c r="A387" s="8" t="s">
        <v>1328</v>
      </c>
      <c r="B387" s="9" t="s">
        <v>284</v>
      </c>
      <c r="C387" s="9" t="s">
        <v>1329</v>
      </c>
      <c r="D387" s="9" t="s">
        <v>1330</v>
      </c>
      <c r="E387" s="9" t="s">
        <v>640</v>
      </c>
      <c r="F387" s="10">
        <v>3318</v>
      </c>
      <c r="G387" s="10">
        <v>3650</v>
      </c>
      <c r="H387" s="10">
        <v>3982</v>
      </c>
      <c r="I387" s="10">
        <v>4314</v>
      </c>
      <c r="J387" s="10">
        <v>4646</v>
      </c>
      <c r="K387" s="10">
        <v>22737</v>
      </c>
      <c r="L387" s="9">
        <v>1</v>
      </c>
    </row>
    <row r="388" spans="1:12" ht="15.75" x14ac:dyDescent="0.25">
      <c r="A388" s="8" t="s">
        <v>1331</v>
      </c>
      <c r="B388" s="9" t="s">
        <v>284</v>
      </c>
      <c r="C388" s="9" t="s">
        <v>1332</v>
      </c>
      <c r="D388" s="9" t="s">
        <v>1333</v>
      </c>
      <c r="E388" s="9" t="s">
        <v>751</v>
      </c>
      <c r="F388" s="10">
        <v>3658</v>
      </c>
      <c r="G388" s="10">
        <v>4024</v>
      </c>
      <c r="H388" s="10">
        <v>4390</v>
      </c>
      <c r="I388" s="10">
        <v>4756</v>
      </c>
      <c r="J388" s="10">
        <v>5122</v>
      </c>
      <c r="K388" s="10">
        <v>22737</v>
      </c>
      <c r="L388" s="9">
        <v>0</v>
      </c>
    </row>
    <row r="389" spans="1:12" ht="15.75" x14ac:dyDescent="0.25">
      <c r="A389" s="8" t="s">
        <v>1334</v>
      </c>
      <c r="B389" s="9" t="s">
        <v>284</v>
      </c>
      <c r="C389" s="9" t="s">
        <v>1335</v>
      </c>
      <c r="D389" s="9" t="s">
        <v>1336</v>
      </c>
      <c r="E389" s="9" t="s">
        <v>603</v>
      </c>
      <c r="F389" s="10">
        <v>4033</v>
      </c>
      <c r="G389" s="10">
        <v>4437</v>
      </c>
      <c r="H389" s="10">
        <v>4840</v>
      </c>
      <c r="I389" s="10">
        <v>5244</v>
      </c>
      <c r="J389" s="10">
        <v>5647</v>
      </c>
      <c r="K389" s="10">
        <v>22737</v>
      </c>
      <c r="L389" s="9">
        <v>1</v>
      </c>
    </row>
    <row r="390" spans="1:12" ht="15.75" x14ac:dyDescent="0.25">
      <c r="A390" s="8" t="s">
        <v>1337</v>
      </c>
      <c r="B390" s="9" t="s">
        <v>284</v>
      </c>
      <c r="C390" s="9" t="s">
        <v>1338</v>
      </c>
      <c r="D390" s="9" t="s">
        <v>1339</v>
      </c>
      <c r="E390" s="9" t="s">
        <v>755</v>
      </c>
      <c r="F390" s="10">
        <v>4235</v>
      </c>
      <c r="G390" s="10">
        <v>4659</v>
      </c>
      <c r="H390" s="10">
        <v>5082</v>
      </c>
      <c r="I390" s="10">
        <v>5506</v>
      </c>
      <c r="J390" s="10">
        <v>5929</v>
      </c>
      <c r="K390" s="10">
        <v>22737</v>
      </c>
      <c r="L390" s="9">
        <v>1</v>
      </c>
    </row>
    <row r="391" spans="1:12" ht="15.75" x14ac:dyDescent="0.25">
      <c r="A391" s="8" t="s">
        <v>1340</v>
      </c>
      <c r="B391" s="9" t="s">
        <v>284</v>
      </c>
      <c r="C391" s="9" t="s">
        <v>1341</v>
      </c>
      <c r="D391" s="9" t="s">
        <v>1342</v>
      </c>
      <c r="E391" s="9" t="s">
        <v>607</v>
      </c>
      <c r="F391" s="10">
        <v>4669</v>
      </c>
      <c r="G391" s="10">
        <v>5136</v>
      </c>
      <c r="H391" s="10">
        <v>5603</v>
      </c>
      <c r="I391" s="10">
        <v>6070</v>
      </c>
      <c r="J391" s="10">
        <v>6537</v>
      </c>
      <c r="K391" s="10">
        <v>22737</v>
      </c>
      <c r="L391" s="9">
        <v>1</v>
      </c>
    </row>
    <row r="392" spans="1:12" ht="15.75" x14ac:dyDescent="0.25">
      <c r="A392" s="8" t="s">
        <v>1343</v>
      </c>
      <c r="B392" s="9" t="s">
        <v>284</v>
      </c>
      <c r="C392" s="9" t="s">
        <v>1344</v>
      </c>
      <c r="D392" s="9" t="s">
        <v>1345</v>
      </c>
      <c r="E392" s="9" t="s">
        <v>1140</v>
      </c>
      <c r="F392" s="10">
        <v>5405</v>
      </c>
      <c r="G392" s="10">
        <v>5946</v>
      </c>
      <c r="H392" s="10">
        <v>6486</v>
      </c>
      <c r="I392" s="10">
        <v>7027</v>
      </c>
      <c r="J392" s="10">
        <v>7567</v>
      </c>
      <c r="K392" s="10">
        <v>22737</v>
      </c>
      <c r="L392" s="9">
        <v>0</v>
      </c>
    </row>
    <row r="393" spans="1:12" ht="15.75" x14ac:dyDescent="0.25">
      <c r="A393" s="8" t="s">
        <v>1346</v>
      </c>
      <c r="B393" s="9" t="s">
        <v>12</v>
      </c>
      <c r="C393" s="9" t="s">
        <v>1347</v>
      </c>
      <c r="D393" s="9" t="s">
        <v>1348</v>
      </c>
      <c r="E393" s="9" t="s">
        <v>104</v>
      </c>
      <c r="F393" s="10">
        <v>8385</v>
      </c>
      <c r="G393" s="10">
        <v>9643</v>
      </c>
      <c r="H393" s="10">
        <v>10901</v>
      </c>
      <c r="I393" s="10">
        <v>12159</v>
      </c>
      <c r="J393" s="10">
        <v>13417</v>
      </c>
      <c r="K393" s="10">
        <v>22737</v>
      </c>
      <c r="L393" s="9">
        <v>0</v>
      </c>
    </row>
    <row r="394" spans="1:12" ht="15.75" x14ac:dyDescent="0.25">
      <c r="A394" s="8" t="s">
        <v>1349</v>
      </c>
      <c r="B394" s="9" t="s">
        <v>284</v>
      </c>
      <c r="C394" s="9" t="s">
        <v>1350</v>
      </c>
      <c r="D394" s="9" t="s">
        <v>1351</v>
      </c>
      <c r="E394" s="9" t="s">
        <v>640</v>
      </c>
      <c r="F394" s="10">
        <v>3318</v>
      </c>
      <c r="G394" s="10">
        <v>3650</v>
      </c>
      <c r="H394" s="10">
        <v>3982</v>
      </c>
      <c r="I394" s="10">
        <v>4314</v>
      </c>
      <c r="J394" s="10">
        <v>4646</v>
      </c>
      <c r="K394" s="10">
        <v>22737</v>
      </c>
      <c r="L394" s="9">
        <v>1</v>
      </c>
    </row>
    <row r="395" spans="1:12" ht="15.75" x14ac:dyDescent="0.25">
      <c r="A395" s="8" t="s">
        <v>1352</v>
      </c>
      <c r="B395" s="9" t="s">
        <v>284</v>
      </c>
      <c r="C395" s="9" t="s">
        <v>1353</v>
      </c>
      <c r="D395" s="9" t="s">
        <v>1354</v>
      </c>
      <c r="E395" s="9" t="s">
        <v>751</v>
      </c>
      <c r="F395" s="10">
        <v>3658</v>
      </c>
      <c r="G395" s="10">
        <v>4024</v>
      </c>
      <c r="H395" s="10">
        <v>4390</v>
      </c>
      <c r="I395" s="10">
        <v>4756</v>
      </c>
      <c r="J395" s="10">
        <v>5122</v>
      </c>
      <c r="K395" s="10">
        <v>22737</v>
      </c>
      <c r="L395" s="9">
        <v>1</v>
      </c>
    </row>
    <row r="396" spans="1:12" ht="15.75" x14ac:dyDescent="0.25">
      <c r="A396" s="8" t="s">
        <v>1355</v>
      </c>
      <c r="B396" s="9" t="s">
        <v>284</v>
      </c>
      <c r="C396" s="9" t="s">
        <v>1356</v>
      </c>
      <c r="D396" s="9" t="s">
        <v>1357</v>
      </c>
      <c r="E396" s="9" t="s">
        <v>755</v>
      </c>
      <c r="F396" s="10">
        <v>4235</v>
      </c>
      <c r="G396" s="10">
        <v>4659</v>
      </c>
      <c r="H396" s="10">
        <v>5082</v>
      </c>
      <c r="I396" s="10">
        <v>5506</v>
      </c>
      <c r="J396" s="10">
        <v>5929</v>
      </c>
      <c r="K396" s="10">
        <v>22737</v>
      </c>
      <c r="L396" s="9">
        <v>1</v>
      </c>
    </row>
    <row r="397" spans="1:12" ht="15.75" x14ac:dyDescent="0.25">
      <c r="A397" s="8" t="s">
        <v>1358</v>
      </c>
      <c r="B397" s="9" t="s">
        <v>284</v>
      </c>
      <c r="C397" s="9" t="s">
        <v>1359</v>
      </c>
      <c r="D397" s="9" t="s">
        <v>1360</v>
      </c>
      <c r="E397" s="9" t="s">
        <v>607</v>
      </c>
      <c r="F397" s="10">
        <v>4669</v>
      </c>
      <c r="G397" s="10">
        <v>5136</v>
      </c>
      <c r="H397" s="10">
        <v>5603</v>
      </c>
      <c r="I397" s="10">
        <v>6070</v>
      </c>
      <c r="J397" s="10">
        <v>6537</v>
      </c>
      <c r="K397" s="10">
        <v>22737</v>
      </c>
      <c r="L397" s="9">
        <v>0</v>
      </c>
    </row>
    <row r="398" spans="1:12" ht="15.75" x14ac:dyDescent="0.25">
      <c r="A398" s="8" t="s">
        <v>1361</v>
      </c>
      <c r="B398" s="9" t="s">
        <v>12</v>
      </c>
      <c r="C398" s="9" t="s">
        <v>1362</v>
      </c>
      <c r="D398" s="9" t="s">
        <v>1363</v>
      </c>
      <c r="E398" s="9" t="s">
        <v>263</v>
      </c>
      <c r="F398" s="10">
        <v>3010</v>
      </c>
      <c r="G398" s="10">
        <v>3461</v>
      </c>
      <c r="H398" s="10">
        <v>3913</v>
      </c>
      <c r="I398" s="10">
        <v>4364</v>
      </c>
      <c r="J398" s="10">
        <v>4816</v>
      </c>
      <c r="K398" s="10">
        <v>22737</v>
      </c>
      <c r="L398" s="9">
        <v>1</v>
      </c>
    </row>
    <row r="399" spans="1:12" ht="15.75" x14ac:dyDescent="0.25">
      <c r="A399" s="8" t="s">
        <v>1364</v>
      </c>
      <c r="B399" s="9" t="s">
        <v>12</v>
      </c>
      <c r="C399" s="9" t="s">
        <v>1365</v>
      </c>
      <c r="D399" s="9" t="s">
        <v>1366</v>
      </c>
      <c r="E399" s="9" t="s">
        <v>39</v>
      </c>
      <c r="F399" s="10">
        <v>3160</v>
      </c>
      <c r="G399" s="10">
        <v>3634</v>
      </c>
      <c r="H399" s="10">
        <v>4108</v>
      </c>
      <c r="I399" s="10">
        <v>4583</v>
      </c>
      <c r="J399" s="10">
        <v>5057</v>
      </c>
      <c r="K399" s="10">
        <v>22737</v>
      </c>
      <c r="L399" s="9">
        <v>1</v>
      </c>
    </row>
    <row r="400" spans="1:12" ht="15.75" x14ac:dyDescent="0.25">
      <c r="A400" s="8" t="s">
        <v>1367</v>
      </c>
      <c r="B400" s="9" t="s">
        <v>12</v>
      </c>
      <c r="C400" s="9" t="s">
        <v>1368</v>
      </c>
      <c r="D400" s="9" t="s">
        <v>1369</v>
      </c>
      <c r="E400" s="9" t="s">
        <v>47</v>
      </c>
      <c r="F400" s="10">
        <v>4033</v>
      </c>
      <c r="G400" s="10">
        <v>4638</v>
      </c>
      <c r="H400" s="10">
        <v>5244</v>
      </c>
      <c r="I400" s="10">
        <v>5849</v>
      </c>
      <c r="J400" s="10">
        <v>6454</v>
      </c>
      <c r="K400" s="10">
        <v>22737</v>
      </c>
      <c r="L400" s="9">
        <v>1</v>
      </c>
    </row>
    <row r="401" spans="1:12" ht="15.75" x14ac:dyDescent="0.25">
      <c r="A401" s="8" t="s">
        <v>1370</v>
      </c>
      <c r="B401" s="9" t="s">
        <v>12</v>
      </c>
      <c r="C401" s="9" t="s">
        <v>1371</v>
      </c>
      <c r="D401" s="9" t="s">
        <v>1372</v>
      </c>
      <c r="E401" s="9" t="s">
        <v>259</v>
      </c>
      <c r="F401" s="10">
        <v>2730</v>
      </c>
      <c r="G401" s="10">
        <v>3139</v>
      </c>
      <c r="H401" s="10">
        <v>3549</v>
      </c>
      <c r="I401" s="10">
        <v>3959</v>
      </c>
      <c r="J401" s="10">
        <v>4368</v>
      </c>
      <c r="K401" s="10">
        <v>22737</v>
      </c>
      <c r="L401" s="9">
        <v>1</v>
      </c>
    </row>
    <row r="402" spans="1:12" ht="15.75" x14ac:dyDescent="0.25">
      <c r="A402" s="8" t="s">
        <v>1373</v>
      </c>
      <c r="B402" s="9" t="s">
        <v>12</v>
      </c>
      <c r="C402" s="9" t="s">
        <v>1374</v>
      </c>
      <c r="D402" s="9" t="s">
        <v>1375</v>
      </c>
      <c r="E402" s="9" t="s">
        <v>15</v>
      </c>
      <c r="F402" s="10">
        <v>4669</v>
      </c>
      <c r="G402" s="10">
        <v>5370</v>
      </c>
      <c r="H402" s="10">
        <v>6070</v>
      </c>
      <c r="I402" s="10">
        <v>6770</v>
      </c>
      <c r="J402" s="10">
        <v>7471</v>
      </c>
      <c r="K402" s="10">
        <v>22737</v>
      </c>
      <c r="L402" s="9">
        <v>0</v>
      </c>
    </row>
    <row r="403" spans="1:12" ht="15.75" x14ac:dyDescent="0.25">
      <c r="A403" s="8" t="s">
        <v>1376</v>
      </c>
      <c r="B403" s="9" t="s">
        <v>12</v>
      </c>
      <c r="C403" s="9" t="s">
        <v>1377</v>
      </c>
      <c r="D403" s="9" t="s">
        <v>1378</v>
      </c>
      <c r="E403" s="9" t="s">
        <v>300</v>
      </c>
      <c r="F403" s="10">
        <v>4903</v>
      </c>
      <c r="G403" s="10">
        <v>5638</v>
      </c>
      <c r="H403" s="10">
        <v>6374</v>
      </c>
      <c r="I403" s="10">
        <v>7109</v>
      </c>
      <c r="J403" s="10">
        <v>7845</v>
      </c>
      <c r="K403" s="10">
        <v>22737</v>
      </c>
      <c r="L403" s="9">
        <v>0</v>
      </c>
    </row>
    <row r="404" spans="1:12" ht="15.75" x14ac:dyDescent="0.25">
      <c r="A404" s="8" t="s">
        <v>1379</v>
      </c>
      <c r="B404" s="9" t="s">
        <v>72</v>
      </c>
      <c r="C404" s="9" t="s">
        <v>1380</v>
      </c>
      <c r="D404" s="9" t="s">
        <v>1381</v>
      </c>
      <c r="E404" s="9" t="s">
        <v>75</v>
      </c>
      <c r="F404" s="10">
        <v>3010</v>
      </c>
      <c r="G404" s="10">
        <v>3311</v>
      </c>
      <c r="H404" s="10">
        <v>3612</v>
      </c>
      <c r="I404" s="10">
        <v>3913</v>
      </c>
      <c r="J404" s="10">
        <v>4214</v>
      </c>
      <c r="K404" s="10">
        <v>22737</v>
      </c>
      <c r="L404" s="9">
        <v>1</v>
      </c>
    </row>
    <row r="405" spans="1:12" ht="15.75" x14ac:dyDescent="0.25">
      <c r="A405" s="8" t="s">
        <v>1382</v>
      </c>
      <c r="B405" s="9" t="s">
        <v>72</v>
      </c>
      <c r="C405" s="9" t="s">
        <v>1383</v>
      </c>
      <c r="D405" s="9" t="s">
        <v>1384</v>
      </c>
      <c r="E405" s="9" t="s">
        <v>1385</v>
      </c>
      <c r="F405" s="10">
        <v>4235</v>
      </c>
      <c r="G405" s="10">
        <v>4659</v>
      </c>
      <c r="H405" s="10">
        <v>5082</v>
      </c>
      <c r="I405" s="10">
        <v>5506</v>
      </c>
      <c r="J405" s="10">
        <v>5929</v>
      </c>
      <c r="K405" s="10">
        <v>22737</v>
      </c>
      <c r="L405" s="9">
        <v>1</v>
      </c>
    </row>
    <row r="406" spans="1:12" ht="15.75" x14ac:dyDescent="0.25">
      <c r="A406" s="8" t="s">
        <v>1386</v>
      </c>
      <c r="B406" s="9" t="s">
        <v>72</v>
      </c>
      <c r="C406" s="9" t="s">
        <v>1387</v>
      </c>
      <c r="D406" s="9" t="s">
        <v>1388</v>
      </c>
      <c r="E406" s="9" t="s">
        <v>768</v>
      </c>
      <c r="F406" s="10">
        <v>4669</v>
      </c>
      <c r="G406" s="10">
        <v>5136</v>
      </c>
      <c r="H406" s="10">
        <v>5603</v>
      </c>
      <c r="I406" s="10">
        <v>6070</v>
      </c>
      <c r="J406" s="10">
        <v>6537</v>
      </c>
      <c r="K406" s="10">
        <v>22737</v>
      </c>
      <c r="L406" s="9">
        <v>1</v>
      </c>
    </row>
    <row r="407" spans="1:12" ht="15.75" x14ac:dyDescent="0.25">
      <c r="A407" s="8" t="s">
        <v>1389</v>
      </c>
      <c r="B407" s="9" t="s">
        <v>199</v>
      </c>
      <c r="C407" s="9" t="s">
        <v>1390</v>
      </c>
      <c r="D407" s="9" t="s">
        <v>1391</v>
      </c>
      <c r="E407" s="9" t="s">
        <v>337</v>
      </c>
      <c r="F407" s="10">
        <v>3649</v>
      </c>
      <c r="G407" s="10">
        <v>4014</v>
      </c>
      <c r="H407" s="10">
        <v>4379</v>
      </c>
      <c r="I407" s="10">
        <v>4744</v>
      </c>
      <c r="J407" s="10">
        <v>5109</v>
      </c>
      <c r="K407" s="10">
        <v>22737</v>
      </c>
      <c r="L407" s="9">
        <v>1</v>
      </c>
    </row>
    <row r="408" spans="1:12" ht="15.75" x14ac:dyDescent="0.25">
      <c r="A408" s="8" t="s">
        <v>1392</v>
      </c>
      <c r="B408" s="9" t="s">
        <v>199</v>
      </c>
      <c r="C408" s="9" t="s">
        <v>1393</v>
      </c>
      <c r="D408" s="9" t="s">
        <v>1394</v>
      </c>
      <c r="E408" s="9" t="s">
        <v>692</v>
      </c>
      <c r="F408" s="10">
        <v>3831</v>
      </c>
      <c r="G408" s="10">
        <v>4215</v>
      </c>
      <c r="H408" s="10">
        <v>4598</v>
      </c>
      <c r="I408" s="10">
        <v>4981</v>
      </c>
      <c r="J408" s="10">
        <v>5364</v>
      </c>
      <c r="K408" s="10">
        <v>22737</v>
      </c>
      <c r="L408" s="9">
        <v>1</v>
      </c>
    </row>
    <row r="409" spans="1:12" ht="15.75" x14ac:dyDescent="0.25">
      <c r="A409" s="8" t="s">
        <v>1395</v>
      </c>
      <c r="B409" s="9" t="s">
        <v>199</v>
      </c>
      <c r="C409" s="9" t="s">
        <v>1396</v>
      </c>
      <c r="D409" s="9" t="s">
        <v>1397</v>
      </c>
      <c r="E409" s="9" t="s">
        <v>212</v>
      </c>
      <c r="F409" s="10">
        <v>4023</v>
      </c>
      <c r="G409" s="10">
        <v>4425</v>
      </c>
      <c r="H409" s="10">
        <v>4828</v>
      </c>
      <c r="I409" s="10">
        <v>5230</v>
      </c>
      <c r="J409" s="10">
        <v>5632</v>
      </c>
      <c r="K409" s="10">
        <v>22737</v>
      </c>
      <c r="L409" s="9">
        <v>1</v>
      </c>
    </row>
    <row r="410" spans="1:12" ht="15.75" x14ac:dyDescent="0.25">
      <c r="A410" s="8" t="s">
        <v>1398</v>
      </c>
      <c r="B410" s="9" t="s">
        <v>199</v>
      </c>
      <c r="C410" s="9" t="s">
        <v>1399</v>
      </c>
      <c r="D410" s="9" t="s">
        <v>1400</v>
      </c>
      <c r="E410" s="9" t="s">
        <v>349</v>
      </c>
      <c r="F410" s="10">
        <v>8364</v>
      </c>
      <c r="G410" s="10">
        <v>9200</v>
      </c>
      <c r="H410" s="10">
        <v>10037</v>
      </c>
      <c r="I410" s="10">
        <v>10873</v>
      </c>
      <c r="J410" s="10">
        <v>11709</v>
      </c>
      <c r="K410" s="10">
        <v>22737</v>
      </c>
      <c r="L410" s="9">
        <v>1</v>
      </c>
    </row>
    <row r="411" spans="1:12" ht="15.75" x14ac:dyDescent="0.25">
      <c r="A411" s="8" t="s">
        <v>1401</v>
      </c>
      <c r="B411" s="9" t="s">
        <v>12</v>
      </c>
      <c r="C411" s="9" t="s">
        <v>1402</v>
      </c>
      <c r="D411" s="9" t="s">
        <v>1403</v>
      </c>
      <c r="E411" s="9" t="s">
        <v>108</v>
      </c>
      <c r="F411" s="10">
        <v>3841</v>
      </c>
      <c r="G411" s="10">
        <v>4418</v>
      </c>
      <c r="H411" s="10">
        <v>4994</v>
      </c>
      <c r="I411" s="10">
        <v>5570</v>
      </c>
      <c r="J411" s="10">
        <v>6146</v>
      </c>
      <c r="K411" s="10">
        <v>22737</v>
      </c>
      <c r="L411" s="9">
        <v>0</v>
      </c>
    </row>
    <row r="412" spans="1:12" ht="15.75" x14ac:dyDescent="0.25">
      <c r="A412" s="8" t="s">
        <v>1404</v>
      </c>
      <c r="B412" s="9" t="s">
        <v>12</v>
      </c>
      <c r="C412" s="9" t="s">
        <v>1405</v>
      </c>
      <c r="D412" s="9" t="s">
        <v>1406</v>
      </c>
      <c r="E412" s="9" t="s">
        <v>47</v>
      </c>
      <c r="F412" s="10">
        <v>4033</v>
      </c>
      <c r="G412" s="10">
        <v>4638</v>
      </c>
      <c r="H412" s="10">
        <v>5244</v>
      </c>
      <c r="I412" s="10">
        <v>5849</v>
      </c>
      <c r="J412" s="10">
        <v>6454</v>
      </c>
      <c r="K412" s="10">
        <v>22737</v>
      </c>
      <c r="L412" s="9">
        <v>0</v>
      </c>
    </row>
    <row r="413" spans="1:12" ht="15.75" x14ac:dyDescent="0.25">
      <c r="A413" s="8" t="s">
        <v>1407</v>
      </c>
      <c r="B413" s="9" t="s">
        <v>12</v>
      </c>
      <c r="C413" s="9" t="s">
        <v>1408</v>
      </c>
      <c r="D413" s="9" t="s">
        <v>1409</v>
      </c>
      <c r="E413" s="9" t="s">
        <v>15</v>
      </c>
      <c r="F413" s="10">
        <v>4669</v>
      </c>
      <c r="G413" s="10">
        <v>5370</v>
      </c>
      <c r="H413" s="10">
        <v>6070</v>
      </c>
      <c r="I413" s="10">
        <v>6770</v>
      </c>
      <c r="J413" s="10">
        <v>7471</v>
      </c>
      <c r="K413" s="10">
        <v>22737</v>
      </c>
      <c r="L413" s="9">
        <v>0</v>
      </c>
    </row>
    <row r="414" spans="1:12" ht="15.75" x14ac:dyDescent="0.25">
      <c r="A414" s="8" t="s">
        <v>1410</v>
      </c>
      <c r="B414" s="9" t="s">
        <v>12</v>
      </c>
      <c r="C414" s="9" t="s">
        <v>1411</v>
      </c>
      <c r="D414" s="9" t="s">
        <v>1412</v>
      </c>
      <c r="E414" s="9" t="s">
        <v>121</v>
      </c>
      <c r="F414" s="10">
        <v>5675</v>
      </c>
      <c r="G414" s="10">
        <v>6527</v>
      </c>
      <c r="H414" s="10">
        <v>7378</v>
      </c>
      <c r="I414" s="10">
        <v>8230</v>
      </c>
      <c r="J414" s="10">
        <v>9081</v>
      </c>
      <c r="K414" s="10">
        <v>22737</v>
      </c>
      <c r="L414" s="9">
        <v>0</v>
      </c>
    </row>
    <row r="415" spans="1:12" ht="15.75" x14ac:dyDescent="0.25">
      <c r="A415" s="8" t="s">
        <v>1413</v>
      </c>
      <c r="B415" s="9" t="s">
        <v>12</v>
      </c>
      <c r="C415" s="9" t="s">
        <v>1414</v>
      </c>
      <c r="D415" s="9" t="s">
        <v>1415</v>
      </c>
      <c r="E415" s="9" t="s">
        <v>32</v>
      </c>
      <c r="F415" s="10">
        <v>7243</v>
      </c>
      <c r="G415" s="10">
        <v>8330</v>
      </c>
      <c r="H415" s="10">
        <v>9417</v>
      </c>
      <c r="I415" s="10">
        <v>10503</v>
      </c>
      <c r="J415" s="10">
        <v>11590</v>
      </c>
      <c r="K415" s="10">
        <v>22737</v>
      </c>
      <c r="L415" s="9">
        <v>0</v>
      </c>
    </row>
    <row r="416" spans="1:12" ht="15.75" x14ac:dyDescent="0.25">
      <c r="A416" s="8" t="s">
        <v>1416</v>
      </c>
      <c r="B416" s="9" t="s">
        <v>12</v>
      </c>
      <c r="C416" s="9" t="s">
        <v>1417</v>
      </c>
      <c r="D416" s="9" t="s">
        <v>1418</v>
      </c>
      <c r="E416" s="9" t="s">
        <v>100</v>
      </c>
      <c r="F416" s="10">
        <v>7606</v>
      </c>
      <c r="G416" s="10">
        <v>8746</v>
      </c>
      <c r="H416" s="10">
        <v>9887</v>
      </c>
      <c r="I416" s="10">
        <v>11028</v>
      </c>
      <c r="J416" s="10">
        <v>12170</v>
      </c>
      <c r="K416" s="10">
        <v>22737</v>
      </c>
      <c r="L416" s="9">
        <v>0</v>
      </c>
    </row>
    <row r="417" spans="1:12" ht="15.75" x14ac:dyDescent="0.25">
      <c r="A417" s="8" t="s">
        <v>1419</v>
      </c>
      <c r="B417" s="9" t="s">
        <v>72</v>
      </c>
      <c r="C417" s="9" t="s">
        <v>1420</v>
      </c>
      <c r="D417" s="9" t="s">
        <v>1421</v>
      </c>
      <c r="E417" s="9" t="s">
        <v>508</v>
      </c>
      <c r="F417" s="10">
        <v>2867</v>
      </c>
      <c r="G417" s="10">
        <v>3153</v>
      </c>
      <c r="H417" s="10">
        <v>3440</v>
      </c>
      <c r="I417" s="10">
        <v>3727</v>
      </c>
      <c r="J417" s="10">
        <v>4013</v>
      </c>
      <c r="K417" s="10">
        <v>22737</v>
      </c>
      <c r="L417" s="9">
        <v>1</v>
      </c>
    </row>
    <row r="418" spans="1:12" ht="15.75" x14ac:dyDescent="0.25">
      <c r="A418" s="8" t="s">
        <v>1422</v>
      </c>
      <c r="B418" s="9" t="s">
        <v>199</v>
      </c>
      <c r="C418" s="9" t="s">
        <v>1423</v>
      </c>
      <c r="D418" s="9" t="s">
        <v>1424</v>
      </c>
      <c r="E418" s="9" t="s">
        <v>1425</v>
      </c>
      <c r="F418" s="10">
        <v>7965</v>
      </c>
      <c r="G418" s="10">
        <v>8762</v>
      </c>
      <c r="H418" s="10">
        <v>9559</v>
      </c>
      <c r="I418" s="10">
        <v>10355</v>
      </c>
      <c r="J418" s="10">
        <v>11152</v>
      </c>
      <c r="K418" s="10">
        <v>22737</v>
      </c>
      <c r="L418" s="9">
        <v>0</v>
      </c>
    </row>
    <row r="419" spans="1:12" ht="15.75" x14ac:dyDescent="0.25">
      <c r="A419" s="8" t="s">
        <v>1426</v>
      </c>
      <c r="B419" s="9" t="s">
        <v>199</v>
      </c>
      <c r="C419" s="9" t="s">
        <v>1427</v>
      </c>
      <c r="D419" s="9" t="s">
        <v>1428</v>
      </c>
      <c r="E419" s="9" t="s">
        <v>1429</v>
      </c>
      <c r="F419" s="10">
        <v>7225</v>
      </c>
      <c r="G419" s="10">
        <v>7947</v>
      </c>
      <c r="H419" s="10">
        <v>8670</v>
      </c>
      <c r="I419" s="10">
        <v>9393</v>
      </c>
      <c r="J419" s="10">
        <v>10115</v>
      </c>
      <c r="K419" s="10">
        <v>22737</v>
      </c>
      <c r="L419" s="9">
        <v>1</v>
      </c>
    </row>
    <row r="420" spans="1:12" ht="15.75" x14ac:dyDescent="0.25">
      <c r="A420" s="8" t="s">
        <v>1430</v>
      </c>
      <c r="B420" s="9" t="s">
        <v>199</v>
      </c>
      <c r="C420" s="9" t="s">
        <v>1431</v>
      </c>
      <c r="D420" s="9" t="s">
        <v>1432</v>
      </c>
      <c r="E420" s="9" t="s">
        <v>1094</v>
      </c>
      <c r="F420" s="10">
        <v>7586</v>
      </c>
      <c r="G420" s="10">
        <v>8345</v>
      </c>
      <c r="H420" s="10">
        <v>9104</v>
      </c>
      <c r="I420" s="10">
        <v>9862</v>
      </c>
      <c r="J420" s="10">
        <v>10621</v>
      </c>
      <c r="K420" s="10">
        <v>22737</v>
      </c>
      <c r="L420" s="9">
        <v>1</v>
      </c>
    </row>
    <row r="421" spans="1:12" ht="15.75" x14ac:dyDescent="0.25">
      <c r="A421" s="8" t="s">
        <v>1433</v>
      </c>
      <c r="B421" s="9" t="s">
        <v>199</v>
      </c>
      <c r="C421" s="9" t="s">
        <v>1434</v>
      </c>
      <c r="D421" s="9" t="s">
        <v>1435</v>
      </c>
      <c r="E421" s="9" t="s">
        <v>1425</v>
      </c>
      <c r="F421" s="10">
        <v>7965</v>
      </c>
      <c r="G421" s="10">
        <v>8762</v>
      </c>
      <c r="H421" s="10">
        <v>9559</v>
      </c>
      <c r="I421" s="10">
        <v>10355</v>
      </c>
      <c r="J421" s="10">
        <v>11152</v>
      </c>
      <c r="K421" s="10">
        <v>22737</v>
      </c>
      <c r="L421" s="9">
        <v>1</v>
      </c>
    </row>
    <row r="422" spans="1:12" ht="15.75" x14ac:dyDescent="0.25">
      <c r="A422" s="8" t="s">
        <v>1436</v>
      </c>
      <c r="B422" s="9" t="s">
        <v>199</v>
      </c>
      <c r="C422" s="9" t="s">
        <v>1437</v>
      </c>
      <c r="D422" s="9" t="s">
        <v>1438</v>
      </c>
      <c r="E422" s="9" t="s">
        <v>1439</v>
      </c>
      <c r="F422" s="10">
        <v>8782</v>
      </c>
      <c r="G422" s="10">
        <v>9660</v>
      </c>
      <c r="H422" s="10">
        <v>10539</v>
      </c>
      <c r="I422" s="10">
        <v>11417</v>
      </c>
      <c r="J422" s="10">
        <v>12295</v>
      </c>
      <c r="K422" s="10">
        <v>22737</v>
      </c>
      <c r="L422" s="9">
        <v>0</v>
      </c>
    </row>
    <row r="423" spans="1:12" ht="15.75" x14ac:dyDescent="0.25">
      <c r="A423" s="8" t="s">
        <v>1440</v>
      </c>
      <c r="B423" s="9" t="s">
        <v>199</v>
      </c>
      <c r="C423" s="9" t="s">
        <v>1441</v>
      </c>
      <c r="D423" s="9" t="s">
        <v>1442</v>
      </c>
      <c r="E423" s="9" t="s">
        <v>1443</v>
      </c>
      <c r="F423" s="10">
        <v>9221</v>
      </c>
      <c r="G423" s="10">
        <v>10143</v>
      </c>
      <c r="H423" s="10">
        <v>11066</v>
      </c>
      <c r="I423" s="10">
        <v>11988</v>
      </c>
      <c r="J423" s="10">
        <v>12910</v>
      </c>
      <c r="K423" s="10">
        <v>22737</v>
      </c>
      <c r="L423" s="9">
        <v>0</v>
      </c>
    </row>
    <row r="424" spans="1:12" ht="15.75" x14ac:dyDescent="0.25">
      <c r="A424" s="8" t="s">
        <v>1444</v>
      </c>
      <c r="B424" s="9" t="s">
        <v>72</v>
      </c>
      <c r="C424" s="9" t="s">
        <v>1445</v>
      </c>
      <c r="D424" s="9" t="s">
        <v>1446</v>
      </c>
      <c r="E424" s="9" t="s">
        <v>1447</v>
      </c>
      <c r="F424" s="10">
        <v>4447</v>
      </c>
      <c r="G424" s="10">
        <v>4892</v>
      </c>
      <c r="H424" s="10">
        <v>5336</v>
      </c>
      <c r="I424" s="10">
        <v>5781</v>
      </c>
      <c r="J424" s="10">
        <v>6226</v>
      </c>
      <c r="K424" s="10">
        <v>22737</v>
      </c>
      <c r="L424" s="9">
        <v>0</v>
      </c>
    </row>
    <row r="425" spans="1:12" ht="15.75" x14ac:dyDescent="0.25">
      <c r="A425" s="8" t="s">
        <v>1448</v>
      </c>
      <c r="B425" s="9" t="s">
        <v>72</v>
      </c>
      <c r="C425" s="9" t="s">
        <v>1449</v>
      </c>
      <c r="D425" s="9" t="s">
        <v>1450</v>
      </c>
      <c r="E425" s="9" t="s">
        <v>377</v>
      </c>
      <c r="F425" s="10">
        <v>4903</v>
      </c>
      <c r="G425" s="10">
        <v>5393</v>
      </c>
      <c r="H425" s="10">
        <v>5883</v>
      </c>
      <c r="I425" s="10">
        <v>6374</v>
      </c>
      <c r="J425" s="10">
        <v>6864</v>
      </c>
      <c r="K425" s="10">
        <v>22737</v>
      </c>
      <c r="L425" s="9">
        <v>0</v>
      </c>
    </row>
    <row r="426" spans="1:12" ht="15.75" x14ac:dyDescent="0.25">
      <c r="A426" s="8" t="s">
        <v>1451</v>
      </c>
      <c r="B426" s="9" t="s">
        <v>199</v>
      </c>
      <c r="C426" s="9" t="s">
        <v>1452</v>
      </c>
      <c r="D426" s="9" t="s">
        <v>1453</v>
      </c>
      <c r="E426" s="9" t="s">
        <v>721</v>
      </c>
      <c r="F426" s="10">
        <v>4657</v>
      </c>
      <c r="G426" s="10">
        <v>5123</v>
      </c>
      <c r="H426" s="10">
        <v>5589</v>
      </c>
      <c r="I426" s="10">
        <v>6055</v>
      </c>
      <c r="J426" s="10">
        <v>6520</v>
      </c>
      <c r="K426" s="10">
        <v>22737</v>
      </c>
      <c r="L426" s="9">
        <v>1</v>
      </c>
    </row>
    <row r="427" spans="1:12" ht="15.75" x14ac:dyDescent="0.25">
      <c r="A427" s="8" t="s">
        <v>1454</v>
      </c>
      <c r="B427" s="9" t="s">
        <v>12</v>
      </c>
      <c r="C427" s="9" t="s">
        <v>1455</v>
      </c>
      <c r="D427" s="9" t="s">
        <v>1456</v>
      </c>
      <c r="E427" s="9" t="s">
        <v>15</v>
      </c>
      <c r="F427" s="10">
        <v>4669</v>
      </c>
      <c r="G427" s="10">
        <v>5370</v>
      </c>
      <c r="H427" s="10">
        <v>6070</v>
      </c>
      <c r="I427" s="10">
        <v>6770</v>
      </c>
      <c r="J427" s="10">
        <v>7471</v>
      </c>
      <c r="K427" s="10">
        <v>22737</v>
      </c>
      <c r="L427" s="9">
        <v>1</v>
      </c>
    </row>
    <row r="428" spans="1:12" ht="15.75" x14ac:dyDescent="0.25">
      <c r="A428" s="8" t="s">
        <v>1457</v>
      </c>
      <c r="B428" s="9" t="s">
        <v>12</v>
      </c>
      <c r="C428" s="9" t="s">
        <v>1458</v>
      </c>
      <c r="D428" s="9" t="s">
        <v>1459</v>
      </c>
      <c r="E428" s="9" t="s">
        <v>300</v>
      </c>
      <c r="F428" s="10">
        <v>4903</v>
      </c>
      <c r="G428" s="10">
        <v>5638</v>
      </c>
      <c r="H428" s="10">
        <v>6374</v>
      </c>
      <c r="I428" s="10">
        <v>7109</v>
      </c>
      <c r="J428" s="10">
        <v>7845</v>
      </c>
      <c r="K428" s="10">
        <v>22737</v>
      </c>
      <c r="L428" s="9">
        <v>1</v>
      </c>
    </row>
    <row r="429" spans="1:12" ht="15.75" x14ac:dyDescent="0.25">
      <c r="A429" s="8" t="s">
        <v>1460</v>
      </c>
      <c r="B429" s="9" t="s">
        <v>12</v>
      </c>
      <c r="C429" s="9" t="s">
        <v>1461</v>
      </c>
      <c r="D429" s="9" t="s">
        <v>1462</v>
      </c>
      <c r="E429" s="9" t="s">
        <v>19</v>
      </c>
      <c r="F429" s="10">
        <v>5148</v>
      </c>
      <c r="G429" s="10">
        <v>5920</v>
      </c>
      <c r="H429" s="10">
        <v>6692</v>
      </c>
      <c r="I429" s="10">
        <v>7464</v>
      </c>
      <c r="J429" s="10">
        <v>8237</v>
      </c>
      <c r="K429" s="10">
        <v>22737</v>
      </c>
      <c r="L429" s="9">
        <v>0</v>
      </c>
    </row>
    <row r="430" spans="1:12" ht="15.75" x14ac:dyDescent="0.25">
      <c r="A430" s="8" t="s">
        <v>1463</v>
      </c>
      <c r="B430" s="9" t="s">
        <v>12</v>
      </c>
      <c r="C430" s="9" t="s">
        <v>1464</v>
      </c>
      <c r="D430" s="9" t="s">
        <v>1465</v>
      </c>
      <c r="E430" s="9" t="s">
        <v>255</v>
      </c>
      <c r="F430" s="10">
        <v>5405</v>
      </c>
      <c r="G430" s="10">
        <v>6216</v>
      </c>
      <c r="H430" s="10">
        <v>7027</v>
      </c>
      <c r="I430" s="10">
        <v>7838</v>
      </c>
      <c r="J430" s="10">
        <v>8649</v>
      </c>
      <c r="K430" s="10">
        <v>22737</v>
      </c>
      <c r="L430" s="9">
        <v>0</v>
      </c>
    </row>
    <row r="431" spans="1:12" ht="15.75" x14ac:dyDescent="0.25">
      <c r="A431" s="8" t="s">
        <v>1466</v>
      </c>
      <c r="B431" s="9" t="s">
        <v>12</v>
      </c>
      <c r="C431" s="9" t="s">
        <v>1467</v>
      </c>
      <c r="D431" s="9" t="s">
        <v>1468</v>
      </c>
      <c r="E431" s="9" t="s">
        <v>23</v>
      </c>
      <c r="F431" s="10">
        <v>6570</v>
      </c>
      <c r="G431" s="10">
        <v>7555</v>
      </c>
      <c r="H431" s="10">
        <v>8541</v>
      </c>
      <c r="I431" s="10">
        <v>9527</v>
      </c>
      <c r="J431" s="10">
        <v>10512</v>
      </c>
      <c r="K431" s="10">
        <v>22737</v>
      </c>
      <c r="L431" s="9">
        <v>0</v>
      </c>
    </row>
    <row r="432" spans="1:12" ht="15.75" x14ac:dyDescent="0.25">
      <c r="A432" s="8" t="s">
        <v>1469</v>
      </c>
      <c r="B432" s="9" t="s">
        <v>12</v>
      </c>
      <c r="C432" s="9" t="s">
        <v>1470</v>
      </c>
      <c r="D432" s="9" t="s">
        <v>1471</v>
      </c>
      <c r="E432" s="9" t="s">
        <v>32</v>
      </c>
      <c r="F432" s="10">
        <v>7243</v>
      </c>
      <c r="G432" s="10">
        <v>8330</v>
      </c>
      <c r="H432" s="10">
        <v>9417</v>
      </c>
      <c r="I432" s="10">
        <v>10503</v>
      </c>
      <c r="J432" s="10">
        <v>11590</v>
      </c>
      <c r="K432" s="10">
        <v>22737</v>
      </c>
      <c r="L432" s="9">
        <v>0</v>
      </c>
    </row>
    <row r="433" spans="1:12" ht="15.75" x14ac:dyDescent="0.25">
      <c r="A433" s="8" t="s">
        <v>1472</v>
      </c>
      <c r="B433" s="9" t="s">
        <v>199</v>
      </c>
      <c r="C433" s="9" t="s">
        <v>1473</v>
      </c>
      <c r="D433" s="9" t="s">
        <v>1474</v>
      </c>
      <c r="E433" s="9" t="s">
        <v>349</v>
      </c>
      <c r="F433" s="10">
        <v>8364</v>
      </c>
      <c r="G433" s="10">
        <v>9200</v>
      </c>
      <c r="H433" s="10">
        <v>10037</v>
      </c>
      <c r="I433" s="10">
        <v>10873</v>
      </c>
      <c r="J433" s="10">
        <v>11709</v>
      </c>
      <c r="K433" s="10">
        <v>22737</v>
      </c>
      <c r="L433" s="9">
        <v>1</v>
      </c>
    </row>
    <row r="434" spans="1:12" ht="15.75" x14ac:dyDescent="0.25">
      <c r="A434" s="8" t="s">
        <v>1475</v>
      </c>
      <c r="B434" s="9" t="s">
        <v>199</v>
      </c>
      <c r="C434" s="9" t="s">
        <v>1476</v>
      </c>
      <c r="D434" s="9" t="s">
        <v>1477</v>
      </c>
      <c r="E434" s="9" t="s">
        <v>1478</v>
      </c>
      <c r="F434" s="10">
        <v>9682</v>
      </c>
      <c r="G434" s="10">
        <v>10650</v>
      </c>
      <c r="H434" s="10">
        <v>11619</v>
      </c>
      <c r="I434" s="10">
        <v>12587</v>
      </c>
      <c r="J434" s="10">
        <v>13555</v>
      </c>
      <c r="K434" s="10">
        <v>22737</v>
      </c>
      <c r="L434" s="9">
        <v>1</v>
      </c>
    </row>
    <row r="435" spans="1:12" ht="15.75" x14ac:dyDescent="0.25">
      <c r="A435" s="8" t="s">
        <v>1479</v>
      </c>
      <c r="B435" s="9" t="s">
        <v>199</v>
      </c>
      <c r="C435" s="9" t="s">
        <v>1480</v>
      </c>
      <c r="D435" s="9" t="s">
        <v>1481</v>
      </c>
      <c r="E435" s="9" t="s">
        <v>703</v>
      </c>
      <c r="F435" s="10">
        <v>11208</v>
      </c>
      <c r="G435" s="10">
        <v>12329</v>
      </c>
      <c r="H435" s="10">
        <v>13450</v>
      </c>
      <c r="I435" s="10">
        <v>14571</v>
      </c>
      <c r="J435" s="10">
        <v>15692</v>
      </c>
      <c r="K435" s="10">
        <v>22737</v>
      </c>
      <c r="L435" s="9">
        <v>1</v>
      </c>
    </row>
    <row r="436" spans="1:12" ht="15.75" x14ac:dyDescent="0.25">
      <c r="A436" s="8" t="s">
        <v>1482</v>
      </c>
      <c r="B436" s="9" t="s">
        <v>199</v>
      </c>
      <c r="C436" s="9" t="s">
        <v>1483</v>
      </c>
      <c r="D436" s="9" t="s">
        <v>1484</v>
      </c>
      <c r="E436" s="9" t="s">
        <v>685</v>
      </c>
      <c r="F436" s="10">
        <v>3152</v>
      </c>
      <c r="G436" s="10">
        <v>3467</v>
      </c>
      <c r="H436" s="10">
        <v>3783</v>
      </c>
      <c r="I436" s="10">
        <v>4098</v>
      </c>
      <c r="J436" s="10">
        <v>4413</v>
      </c>
      <c r="K436" s="10">
        <v>22737</v>
      </c>
      <c r="L436" s="9">
        <v>1</v>
      </c>
    </row>
    <row r="437" spans="1:12" ht="15.75" x14ac:dyDescent="0.25">
      <c r="A437" s="8" t="s">
        <v>1485</v>
      </c>
      <c r="B437" s="9" t="s">
        <v>199</v>
      </c>
      <c r="C437" s="9" t="s">
        <v>1486</v>
      </c>
      <c r="D437" s="9" t="s">
        <v>1487</v>
      </c>
      <c r="E437" s="9" t="s">
        <v>1062</v>
      </c>
      <c r="F437" s="10">
        <v>3310</v>
      </c>
      <c r="G437" s="10">
        <v>3641</v>
      </c>
      <c r="H437" s="10">
        <v>3972</v>
      </c>
      <c r="I437" s="10">
        <v>4303</v>
      </c>
      <c r="J437" s="10">
        <v>4634</v>
      </c>
      <c r="K437" s="10">
        <v>22737</v>
      </c>
      <c r="L437" s="9">
        <v>1</v>
      </c>
    </row>
    <row r="438" spans="1:12" ht="15.75" x14ac:dyDescent="0.25">
      <c r="A438" s="8" t="s">
        <v>1488</v>
      </c>
      <c r="B438" s="9" t="s">
        <v>52</v>
      </c>
      <c r="C438" s="9" t="s">
        <v>1489</v>
      </c>
      <c r="D438" s="9" t="s">
        <v>1490</v>
      </c>
      <c r="E438" s="9" t="s">
        <v>130</v>
      </c>
      <c r="F438" s="10">
        <v>5475</v>
      </c>
      <c r="G438" s="10">
        <v>6022</v>
      </c>
      <c r="H438" s="10">
        <v>6570</v>
      </c>
      <c r="I438" s="10">
        <v>7329</v>
      </c>
      <c r="J438" s="10">
        <v>8087</v>
      </c>
      <c r="K438" s="10">
        <v>22737</v>
      </c>
      <c r="L438" s="9">
        <v>0</v>
      </c>
    </row>
    <row r="439" spans="1:12" ht="15.75" x14ac:dyDescent="0.25">
      <c r="A439" s="8" t="s">
        <v>1491</v>
      </c>
      <c r="B439" s="9" t="s">
        <v>52</v>
      </c>
      <c r="C439" s="9" t="s">
        <v>1492</v>
      </c>
      <c r="D439" s="9" t="s">
        <v>1493</v>
      </c>
      <c r="E439" s="9" t="s">
        <v>914</v>
      </c>
      <c r="F439" s="10">
        <v>6036</v>
      </c>
      <c r="G439" s="10">
        <v>6640</v>
      </c>
      <c r="H439" s="10">
        <v>7243</v>
      </c>
      <c r="I439" s="10">
        <v>8080</v>
      </c>
      <c r="J439" s="10">
        <v>8916</v>
      </c>
      <c r="K439" s="10">
        <v>22737</v>
      </c>
      <c r="L439" s="9">
        <v>0</v>
      </c>
    </row>
    <row r="440" spans="1:12" ht="15.75" x14ac:dyDescent="0.25">
      <c r="A440" s="8" t="s">
        <v>1494</v>
      </c>
      <c r="B440" s="9" t="s">
        <v>52</v>
      </c>
      <c r="C440" s="9" t="s">
        <v>1495</v>
      </c>
      <c r="D440" s="9" t="s">
        <v>1496</v>
      </c>
      <c r="E440" s="9" t="s">
        <v>918</v>
      </c>
      <c r="F440" s="10">
        <v>6988</v>
      </c>
      <c r="G440" s="10">
        <v>7686</v>
      </c>
      <c r="H440" s="10">
        <v>8385</v>
      </c>
      <c r="I440" s="10">
        <v>9353</v>
      </c>
      <c r="J440" s="10">
        <v>10322</v>
      </c>
      <c r="K440" s="10">
        <v>22737</v>
      </c>
      <c r="L440" s="9">
        <v>0</v>
      </c>
    </row>
    <row r="441" spans="1:12" ht="15.75" x14ac:dyDescent="0.25">
      <c r="A441" s="8" t="s">
        <v>1497</v>
      </c>
      <c r="B441" s="9" t="s">
        <v>52</v>
      </c>
      <c r="C441" s="9" t="s">
        <v>1498</v>
      </c>
      <c r="D441" s="9" t="s">
        <v>1499</v>
      </c>
      <c r="E441" s="9" t="s">
        <v>907</v>
      </c>
      <c r="F441" s="10">
        <v>4730</v>
      </c>
      <c r="G441" s="10">
        <v>5202</v>
      </c>
      <c r="H441" s="10">
        <v>5675</v>
      </c>
      <c r="I441" s="10">
        <v>6331</v>
      </c>
      <c r="J441" s="10">
        <v>6986</v>
      </c>
      <c r="K441" s="10">
        <v>22737</v>
      </c>
      <c r="L441" s="9">
        <v>0</v>
      </c>
    </row>
    <row r="442" spans="1:12" ht="15.75" x14ac:dyDescent="0.25">
      <c r="A442" s="8" t="s">
        <v>1500</v>
      </c>
      <c r="B442" s="9" t="s">
        <v>52</v>
      </c>
      <c r="C442" s="9" t="s">
        <v>1501</v>
      </c>
      <c r="D442" s="9" t="s">
        <v>1502</v>
      </c>
      <c r="E442" s="9" t="s">
        <v>1503</v>
      </c>
      <c r="F442" s="10">
        <v>7704</v>
      </c>
      <c r="G442" s="10">
        <v>8474</v>
      </c>
      <c r="H442" s="10">
        <v>9245</v>
      </c>
      <c r="I442" s="10">
        <v>10312</v>
      </c>
      <c r="J442" s="10">
        <v>11380</v>
      </c>
      <c r="K442" s="10">
        <v>22737</v>
      </c>
      <c r="L442" s="9">
        <v>0</v>
      </c>
    </row>
    <row r="443" spans="1:12" ht="15.75" x14ac:dyDescent="0.25">
      <c r="A443" s="8" t="s">
        <v>1504</v>
      </c>
      <c r="B443" s="9" t="s">
        <v>52</v>
      </c>
      <c r="C443" s="9" t="s">
        <v>1505</v>
      </c>
      <c r="D443" s="9" t="s">
        <v>1506</v>
      </c>
      <c r="E443" s="9" t="s">
        <v>69</v>
      </c>
      <c r="F443" s="10">
        <v>8918</v>
      </c>
      <c r="G443" s="10">
        <v>9810</v>
      </c>
      <c r="H443" s="10">
        <v>10702</v>
      </c>
      <c r="I443" s="10">
        <v>11938</v>
      </c>
      <c r="J443" s="10">
        <v>13174</v>
      </c>
      <c r="K443" s="10">
        <v>22737</v>
      </c>
      <c r="L443" s="9">
        <v>0</v>
      </c>
    </row>
    <row r="444" spans="1:12" ht="15.75" x14ac:dyDescent="0.25">
      <c r="A444" s="8" t="s">
        <v>1507</v>
      </c>
      <c r="B444" s="9" t="s">
        <v>199</v>
      </c>
      <c r="C444" s="9" t="s">
        <v>1508</v>
      </c>
      <c r="D444" s="9" t="s">
        <v>1509</v>
      </c>
      <c r="E444" s="9" t="s">
        <v>1510</v>
      </c>
      <c r="F444" s="10">
        <v>13623</v>
      </c>
      <c r="G444" s="10">
        <v>14986</v>
      </c>
      <c r="H444" s="10">
        <v>16349</v>
      </c>
      <c r="I444" s="10">
        <v>17711</v>
      </c>
      <c r="J444" s="10">
        <v>19073</v>
      </c>
      <c r="K444" s="10">
        <v>40384</v>
      </c>
      <c r="L444" s="9">
        <v>0</v>
      </c>
    </row>
    <row r="445" spans="1:12" ht="15.75" x14ac:dyDescent="0.25">
      <c r="A445" s="8" t="s">
        <v>1511</v>
      </c>
      <c r="B445" s="9" t="s">
        <v>199</v>
      </c>
      <c r="C445" s="9" t="s">
        <v>1512</v>
      </c>
      <c r="D445" s="9" t="s">
        <v>1513</v>
      </c>
      <c r="E445" s="9" t="s">
        <v>1514</v>
      </c>
      <c r="F445" s="10">
        <v>14304</v>
      </c>
      <c r="G445" s="10">
        <v>15735</v>
      </c>
      <c r="H445" s="10">
        <v>17166</v>
      </c>
      <c r="I445" s="10">
        <v>18597</v>
      </c>
      <c r="J445" s="10">
        <v>20027</v>
      </c>
      <c r="K445" s="10">
        <v>40384</v>
      </c>
      <c r="L445" s="9">
        <v>0</v>
      </c>
    </row>
    <row r="446" spans="1:12" ht="15.75" x14ac:dyDescent="0.25">
      <c r="A446" s="8" t="s">
        <v>1515</v>
      </c>
      <c r="B446" s="9" t="s">
        <v>284</v>
      </c>
      <c r="C446" s="9" t="s">
        <v>1516</v>
      </c>
      <c r="D446" s="9" t="s">
        <v>1517</v>
      </c>
      <c r="E446" s="9" t="s">
        <v>603</v>
      </c>
      <c r="F446" s="10">
        <v>4033</v>
      </c>
      <c r="G446" s="10">
        <v>4437</v>
      </c>
      <c r="H446" s="10">
        <v>4840</v>
      </c>
      <c r="I446" s="10">
        <v>5244</v>
      </c>
      <c r="J446" s="10">
        <v>5647</v>
      </c>
      <c r="K446" s="10">
        <v>22737</v>
      </c>
      <c r="L446" s="9">
        <v>1</v>
      </c>
    </row>
    <row r="447" spans="1:12" ht="15.75" x14ac:dyDescent="0.25">
      <c r="A447" s="8" t="s">
        <v>1518</v>
      </c>
      <c r="B447" s="9" t="s">
        <v>284</v>
      </c>
      <c r="C447" s="9" t="s">
        <v>1519</v>
      </c>
      <c r="D447" s="9" t="s">
        <v>1520</v>
      </c>
      <c r="E447" s="9" t="s">
        <v>607</v>
      </c>
      <c r="F447" s="10">
        <v>4669</v>
      </c>
      <c r="G447" s="10">
        <v>5136</v>
      </c>
      <c r="H447" s="10">
        <v>5603</v>
      </c>
      <c r="I447" s="10">
        <v>6070</v>
      </c>
      <c r="J447" s="10">
        <v>6537</v>
      </c>
      <c r="K447" s="10">
        <v>22737</v>
      </c>
      <c r="L447" s="9">
        <v>1</v>
      </c>
    </row>
    <row r="448" spans="1:12" ht="15.75" x14ac:dyDescent="0.25">
      <c r="A448" s="8" t="s">
        <v>1521</v>
      </c>
      <c r="B448" s="9" t="s">
        <v>284</v>
      </c>
      <c r="C448" s="9" t="s">
        <v>1522</v>
      </c>
      <c r="D448" s="9" t="s">
        <v>1523</v>
      </c>
      <c r="E448" s="9" t="s">
        <v>1140</v>
      </c>
      <c r="F448" s="10">
        <v>5405</v>
      </c>
      <c r="G448" s="10">
        <v>5946</v>
      </c>
      <c r="H448" s="10">
        <v>6486</v>
      </c>
      <c r="I448" s="10">
        <v>7027</v>
      </c>
      <c r="J448" s="10">
        <v>7567</v>
      </c>
      <c r="K448" s="10">
        <v>22737</v>
      </c>
      <c r="L448" s="9">
        <v>1</v>
      </c>
    </row>
    <row r="449" spans="1:12" ht="15.75" x14ac:dyDescent="0.25">
      <c r="A449" s="8" t="s">
        <v>1524</v>
      </c>
      <c r="B449" s="9" t="s">
        <v>12</v>
      </c>
      <c r="C449" s="9" t="s">
        <v>1525</v>
      </c>
      <c r="D449" s="9" t="s">
        <v>1526</v>
      </c>
      <c r="E449" s="9" t="s">
        <v>237</v>
      </c>
      <c r="F449" s="10">
        <v>3658</v>
      </c>
      <c r="G449" s="10">
        <v>4207</v>
      </c>
      <c r="H449" s="10">
        <v>4756</v>
      </c>
      <c r="I449" s="10">
        <v>5305</v>
      </c>
      <c r="J449" s="10">
        <v>5854</v>
      </c>
      <c r="K449" s="10">
        <v>22737</v>
      </c>
      <c r="L449" s="9">
        <v>0</v>
      </c>
    </row>
    <row r="450" spans="1:12" ht="15.75" x14ac:dyDescent="0.25">
      <c r="A450" s="8" t="s">
        <v>1527</v>
      </c>
      <c r="B450" s="9" t="s">
        <v>12</v>
      </c>
      <c r="C450" s="9" t="s">
        <v>1528</v>
      </c>
      <c r="D450" s="9" t="s">
        <v>1529</v>
      </c>
      <c r="E450" s="9" t="s">
        <v>47</v>
      </c>
      <c r="F450" s="10">
        <v>4033</v>
      </c>
      <c r="G450" s="10">
        <v>4638</v>
      </c>
      <c r="H450" s="10">
        <v>5244</v>
      </c>
      <c r="I450" s="10">
        <v>5849</v>
      </c>
      <c r="J450" s="10">
        <v>6454</v>
      </c>
      <c r="K450" s="10">
        <v>22737</v>
      </c>
      <c r="L450" s="9">
        <v>0</v>
      </c>
    </row>
    <row r="451" spans="1:12" ht="15.75" x14ac:dyDescent="0.25">
      <c r="A451" s="8" t="s">
        <v>1530</v>
      </c>
      <c r="B451" s="9" t="s">
        <v>12</v>
      </c>
      <c r="C451" s="9" t="s">
        <v>1531</v>
      </c>
      <c r="D451" s="9" t="s">
        <v>1532</v>
      </c>
      <c r="E451" s="9" t="s">
        <v>15</v>
      </c>
      <c r="F451" s="10">
        <v>4669</v>
      </c>
      <c r="G451" s="10">
        <v>5370</v>
      </c>
      <c r="H451" s="10">
        <v>6070</v>
      </c>
      <c r="I451" s="10">
        <v>6770</v>
      </c>
      <c r="J451" s="10">
        <v>7471</v>
      </c>
      <c r="K451" s="10">
        <v>22737</v>
      </c>
      <c r="L451" s="9">
        <v>0</v>
      </c>
    </row>
    <row r="452" spans="1:12" ht="15.75" x14ac:dyDescent="0.25">
      <c r="A452" s="8" t="s">
        <v>1533</v>
      </c>
      <c r="B452" s="9" t="s">
        <v>12</v>
      </c>
      <c r="C452" s="9" t="s">
        <v>1534</v>
      </c>
      <c r="D452" s="9" t="s">
        <v>1535</v>
      </c>
      <c r="E452" s="9" t="s">
        <v>121</v>
      </c>
      <c r="F452" s="10">
        <v>5675</v>
      </c>
      <c r="G452" s="10">
        <v>6527</v>
      </c>
      <c r="H452" s="10">
        <v>7378</v>
      </c>
      <c r="I452" s="10">
        <v>8230</v>
      </c>
      <c r="J452" s="10">
        <v>9081</v>
      </c>
      <c r="K452" s="10">
        <v>22737</v>
      </c>
      <c r="L452" s="9">
        <v>0</v>
      </c>
    </row>
    <row r="453" spans="1:12" ht="15.75" x14ac:dyDescent="0.25">
      <c r="A453" s="8" t="s">
        <v>1536</v>
      </c>
      <c r="B453" s="9" t="s">
        <v>12</v>
      </c>
      <c r="C453" s="9" t="s">
        <v>1537</v>
      </c>
      <c r="D453" s="9" t="s">
        <v>1538</v>
      </c>
      <c r="E453" s="9" t="s">
        <v>32</v>
      </c>
      <c r="F453" s="10">
        <v>7243</v>
      </c>
      <c r="G453" s="10">
        <v>8330</v>
      </c>
      <c r="H453" s="10">
        <v>9417</v>
      </c>
      <c r="I453" s="10">
        <v>10503</v>
      </c>
      <c r="J453" s="10">
        <v>11590</v>
      </c>
      <c r="K453" s="10">
        <v>22737</v>
      </c>
      <c r="L453" s="9">
        <v>0</v>
      </c>
    </row>
    <row r="454" spans="1:12" ht="15.75" x14ac:dyDescent="0.25">
      <c r="A454" s="8" t="s">
        <v>1539</v>
      </c>
      <c r="B454" s="9" t="s">
        <v>12</v>
      </c>
      <c r="C454" s="9" t="s">
        <v>1540</v>
      </c>
      <c r="D454" s="9" t="s">
        <v>1541</v>
      </c>
      <c r="E454" s="9" t="s">
        <v>100</v>
      </c>
      <c r="F454" s="10">
        <v>7606</v>
      </c>
      <c r="G454" s="10">
        <v>8746</v>
      </c>
      <c r="H454" s="10">
        <v>9887</v>
      </c>
      <c r="I454" s="10">
        <v>11028</v>
      </c>
      <c r="J454" s="10">
        <v>12170</v>
      </c>
      <c r="K454" s="10">
        <v>22737</v>
      </c>
      <c r="L454" s="9">
        <v>0</v>
      </c>
    </row>
    <row r="455" spans="1:12" ht="15.75" x14ac:dyDescent="0.25">
      <c r="A455" s="8" t="s">
        <v>1542</v>
      </c>
      <c r="B455" s="9" t="s">
        <v>183</v>
      </c>
      <c r="C455" s="9" t="s">
        <v>1543</v>
      </c>
      <c r="D455" s="9" t="s">
        <v>1544</v>
      </c>
      <c r="E455" s="9" t="s">
        <v>399</v>
      </c>
      <c r="F455" s="10">
        <v>7074</v>
      </c>
      <c r="G455" s="10">
        <v>7782</v>
      </c>
      <c r="H455" s="10">
        <v>8489</v>
      </c>
      <c r="I455" s="10">
        <v>9197</v>
      </c>
      <c r="J455" s="10">
        <v>9904</v>
      </c>
      <c r="K455" s="10">
        <v>22737</v>
      </c>
      <c r="L455" s="9">
        <v>0</v>
      </c>
    </row>
    <row r="456" spans="1:12" ht="15.75" x14ac:dyDescent="0.25">
      <c r="A456" s="8" t="s">
        <v>1545</v>
      </c>
      <c r="B456" s="9" t="s">
        <v>183</v>
      </c>
      <c r="C456" s="9" t="s">
        <v>1546</v>
      </c>
      <c r="D456" s="9" t="s">
        <v>1547</v>
      </c>
      <c r="E456" s="9" t="s">
        <v>1000</v>
      </c>
      <c r="F456" s="10">
        <v>8189</v>
      </c>
      <c r="G456" s="10">
        <v>9008</v>
      </c>
      <c r="H456" s="10">
        <v>9828</v>
      </c>
      <c r="I456" s="10">
        <v>10646</v>
      </c>
      <c r="J456" s="10">
        <v>11465</v>
      </c>
      <c r="K456" s="10">
        <v>22737</v>
      </c>
      <c r="L456" s="9">
        <v>0</v>
      </c>
    </row>
    <row r="457" spans="1:12" ht="15.75" x14ac:dyDescent="0.25">
      <c r="A457" s="8" t="s">
        <v>1548</v>
      </c>
      <c r="B457" s="9" t="s">
        <v>72</v>
      </c>
      <c r="C457" s="9" t="s">
        <v>1549</v>
      </c>
      <c r="D457" s="9" t="s">
        <v>1550</v>
      </c>
      <c r="E457" s="9" t="s">
        <v>772</v>
      </c>
      <c r="F457" s="10">
        <v>5405</v>
      </c>
      <c r="G457" s="10">
        <v>5946</v>
      </c>
      <c r="H457" s="10">
        <v>6486</v>
      </c>
      <c r="I457" s="10">
        <v>7027</v>
      </c>
      <c r="J457" s="10">
        <v>7567</v>
      </c>
      <c r="K457" s="10">
        <v>22737</v>
      </c>
      <c r="L457" s="9">
        <v>1</v>
      </c>
    </row>
    <row r="458" spans="1:12" ht="15.75" x14ac:dyDescent="0.25">
      <c r="A458" s="8" t="s">
        <v>1551</v>
      </c>
      <c r="B458" s="9" t="s">
        <v>72</v>
      </c>
      <c r="C458" s="9" t="s">
        <v>1552</v>
      </c>
      <c r="D458" s="9" t="s">
        <v>1553</v>
      </c>
      <c r="E458" s="9" t="s">
        <v>768</v>
      </c>
      <c r="F458" s="10">
        <v>4669</v>
      </c>
      <c r="G458" s="10">
        <v>5136</v>
      </c>
      <c r="H458" s="10">
        <v>5603</v>
      </c>
      <c r="I458" s="10">
        <v>6070</v>
      </c>
      <c r="J458" s="10">
        <v>6537</v>
      </c>
      <c r="K458" s="10">
        <v>22737</v>
      </c>
      <c r="L458" s="9">
        <v>1</v>
      </c>
    </row>
    <row r="459" spans="1:12" ht="15.75" x14ac:dyDescent="0.25">
      <c r="A459" s="8" t="s">
        <v>1554</v>
      </c>
      <c r="B459" s="9" t="s">
        <v>183</v>
      </c>
      <c r="C459" s="9" t="s">
        <v>1555</v>
      </c>
      <c r="D459" s="9" t="s">
        <v>1556</v>
      </c>
      <c r="E459" s="9" t="s">
        <v>546</v>
      </c>
      <c r="F459" s="10">
        <v>5028</v>
      </c>
      <c r="G459" s="10">
        <v>5530</v>
      </c>
      <c r="H459" s="10">
        <v>6033</v>
      </c>
      <c r="I459" s="10">
        <v>6536</v>
      </c>
      <c r="J459" s="10">
        <v>7039</v>
      </c>
      <c r="K459" s="10">
        <v>22737</v>
      </c>
      <c r="L459" s="9">
        <v>0</v>
      </c>
    </row>
    <row r="460" spans="1:12" ht="15.75" x14ac:dyDescent="0.25">
      <c r="A460" s="8" t="s">
        <v>1557</v>
      </c>
      <c r="B460" s="9" t="s">
        <v>183</v>
      </c>
      <c r="C460" s="9" t="s">
        <v>1558</v>
      </c>
      <c r="D460" s="9" t="s">
        <v>1559</v>
      </c>
      <c r="E460" s="9" t="s">
        <v>563</v>
      </c>
      <c r="F460" s="10">
        <v>5820</v>
      </c>
      <c r="G460" s="10">
        <v>6402</v>
      </c>
      <c r="H460" s="10">
        <v>6984</v>
      </c>
      <c r="I460" s="10">
        <v>7566</v>
      </c>
      <c r="J460" s="10">
        <v>8148</v>
      </c>
      <c r="K460" s="10">
        <v>22737</v>
      </c>
      <c r="L460" s="9">
        <v>0</v>
      </c>
    </row>
    <row r="461" spans="1:12" ht="15.75" x14ac:dyDescent="0.25">
      <c r="A461" s="8" t="s">
        <v>1560</v>
      </c>
      <c r="B461" s="9" t="s">
        <v>183</v>
      </c>
      <c r="C461" s="9" t="s">
        <v>1561</v>
      </c>
      <c r="D461" s="9" t="s">
        <v>1562</v>
      </c>
      <c r="E461" s="9" t="s">
        <v>621</v>
      </c>
      <c r="F461" s="10">
        <v>6737</v>
      </c>
      <c r="G461" s="10">
        <v>7411</v>
      </c>
      <c r="H461" s="10">
        <v>8085</v>
      </c>
      <c r="I461" s="10">
        <v>8759</v>
      </c>
      <c r="J461" s="10">
        <v>9432</v>
      </c>
      <c r="K461" s="10">
        <v>22737</v>
      </c>
      <c r="L461" s="9">
        <v>0</v>
      </c>
    </row>
    <row r="462" spans="1:12" ht="15.75" x14ac:dyDescent="0.25">
      <c r="A462" s="8" t="s">
        <v>1563</v>
      </c>
      <c r="B462" s="9" t="s">
        <v>183</v>
      </c>
      <c r="C462" s="9" t="s">
        <v>1564</v>
      </c>
      <c r="D462" s="9" t="s">
        <v>1565</v>
      </c>
      <c r="E462" s="9" t="s">
        <v>984</v>
      </c>
      <c r="F462" s="10">
        <v>4343</v>
      </c>
      <c r="G462" s="10">
        <v>4777</v>
      </c>
      <c r="H462" s="10">
        <v>5212</v>
      </c>
      <c r="I462" s="10">
        <v>5646</v>
      </c>
      <c r="J462" s="10">
        <v>6080</v>
      </c>
      <c r="K462" s="10">
        <v>22737</v>
      </c>
      <c r="L462" s="9">
        <v>0</v>
      </c>
    </row>
    <row r="463" spans="1:12" ht="15.75" x14ac:dyDescent="0.25">
      <c r="A463" s="8" t="s">
        <v>1566</v>
      </c>
      <c r="B463" s="9" t="s">
        <v>12</v>
      </c>
      <c r="C463" s="9" t="s">
        <v>1567</v>
      </c>
      <c r="D463" s="9" t="s">
        <v>1568</v>
      </c>
      <c r="E463" s="9" t="s">
        <v>108</v>
      </c>
      <c r="F463" s="10">
        <v>3841</v>
      </c>
      <c r="G463" s="10">
        <v>4418</v>
      </c>
      <c r="H463" s="10">
        <v>4994</v>
      </c>
      <c r="I463" s="10">
        <v>5570</v>
      </c>
      <c r="J463" s="10">
        <v>6146</v>
      </c>
      <c r="K463" s="10">
        <v>22737</v>
      </c>
      <c r="L463" s="9">
        <v>0</v>
      </c>
    </row>
    <row r="464" spans="1:12" ht="15.75" x14ac:dyDescent="0.25">
      <c r="A464" s="8" t="s">
        <v>1569</v>
      </c>
      <c r="B464" s="9" t="s">
        <v>12</v>
      </c>
      <c r="C464" s="9" t="s">
        <v>1570</v>
      </c>
      <c r="D464" s="9" t="s">
        <v>1571</v>
      </c>
      <c r="E464" s="9" t="s">
        <v>47</v>
      </c>
      <c r="F464" s="10">
        <v>4033</v>
      </c>
      <c r="G464" s="10">
        <v>4638</v>
      </c>
      <c r="H464" s="10">
        <v>5244</v>
      </c>
      <c r="I464" s="10">
        <v>5849</v>
      </c>
      <c r="J464" s="10">
        <v>6454</v>
      </c>
      <c r="K464" s="10">
        <v>22737</v>
      </c>
      <c r="L464" s="9">
        <v>0</v>
      </c>
    </row>
    <row r="465" spans="1:12" ht="15.75" x14ac:dyDescent="0.25">
      <c r="A465" s="8" t="s">
        <v>1572</v>
      </c>
      <c r="B465" s="9" t="s">
        <v>12</v>
      </c>
      <c r="C465" s="9" t="s">
        <v>1573</v>
      </c>
      <c r="D465" s="9" t="s">
        <v>1574</v>
      </c>
      <c r="E465" s="9" t="s">
        <v>15</v>
      </c>
      <c r="F465" s="10">
        <v>4669</v>
      </c>
      <c r="G465" s="10">
        <v>5370</v>
      </c>
      <c r="H465" s="10">
        <v>6070</v>
      </c>
      <c r="I465" s="10">
        <v>6770</v>
      </c>
      <c r="J465" s="10">
        <v>7471</v>
      </c>
      <c r="K465" s="10">
        <v>22737</v>
      </c>
      <c r="L465" s="9">
        <v>0</v>
      </c>
    </row>
    <row r="466" spans="1:12" ht="15.75" x14ac:dyDescent="0.25">
      <c r="A466" s="8" t="s">
        <v>1575</v>
      </c>
      <c r="B466" s="9" t="s">
        <v>12</v>
      </c>
      <c r="C466" s="9" t="s">
        <v>1576</v>
      </c>
      <c r="D466" s="9" t="s">
        <v>1577</v>
      </c>
      <c r="E466" s="9" t="s">
        <v>121</v>
      </c>
      <c r="F466" s="10">
        <v>5675</v>
      </c>
      <c r="G466" s="10">
        <v>6527</v>
      </c>
      <c r="H466" s="10">
        <v>7378</v>
      </c>
      <c r="I466" s="10">
        <v>8230</v>
      </c>
      <c r="J466" s="10">
        <v>9081</v>
      </c>
      <c r="K466" s="10">
        <v>22737</v>
      </c>
      <c r="L466" s="9">
        <v>0</v>
      </c>
    </row>
    <row r="467" spans="1:12" ht="15.75" x14ac:dyDescent="0.25">
      <c r="A467" s="8" t="s">
        <v>1578</v>
      </c>
      <c r="B467" s="9" t="s">
        <v>12</v>
      </c>
      <c r="C467" s="9" t="s">
        <v>1579</v>
      </c>
      <c r="D467" s="9" t="s">
        <v>1580</v>
      </c>
      <c r="E467" s="9" t="s">
        <v>32</v>
      </c>
      <c r="F467" s="10">
        <v>7243</v>
      </c>
      <c r="G467" s="10">
        <v>8330</v>
      </c>
      <c r="H467" s="10">
        <v>9417</v>
      </c>
      <c r="I467" s="10">
        <v>10503</v>
      </c>
      <c r="J467" s="10">
        <v>11590</v>
      </c>
      <c r="K467" s="10">
        <v>22737</v>
      </c>
      <c r="L467" s="9">
        <v>0</v>
      </c>
    </row>
    <row r="468" spans="1:12" ht="15.75" x14ac:dyDescent="0.25">
      <c r="A468" s="8" t="s">
        <v>1581</v>
      </c>
      <c r="B468" s="9" t="s">
        <v>12</v>
      </c>
      <c r="C468" s="9" t="s">
        <v>1582</v>
      </c>
      <c r="D468" s="9" t="s">
        <v>1583</v>
      </c>
      <c r="E468" s="9" t="s">
        <v>100</v>
      </c>
      <c r="F468" s="10">
        <v>7606</v>
      </c>
      <c r="G468" s="10">
        <v>8746</v>
      </c>
      <c r="H468" s="10">
        <v>9887</v>
      </c>
      <c r="I468" s="10">
        <v>11028</v>
      </c>
      <c r="J468" s="10">
        <v>12170</v>
      </c>
      <c r="K468" s="10">
        <v>22737</v>
      </c>
      <c r="L468" s="9">
        <v>0</v>
      </c>
    </row>
    <row r="469" spans="1:12" ht="15.75" x14ac:dyDescent="0.25">
      <c r="A469" s="8" t="s">
        <v>1584</v>
      </c>
      <c r="B469" s="9" t="s">
        <v>12</v>
      </c>
      <c r="C469" s="9" t="s">
        <v>1585</v>
      </c>
      <c r="D469" s="9" t="s">
        <v>1586</v>
      </c>
      <c r="E469" s="9" t="s">
        <v>104</v>
      </c>
      <c r="F469" s="10">
        <v>8385</v>
      </c>
      <c r="G469" s="10">
        <v>9643</v>
      </c>
      <c r="H469" s="10">
        <v>10901</v>
      </c>
      <c r="I469" s="10">
        <v>12159</v>
      </c>
      <c r="J469" s="10">
        <v>13417</v>
      </c>
      <c r="K469" s="10">
        <v>22737</v>
      </c>
      <c r="L469" s="9">
        <v>0</v>
      </c>
    </row>
    <row r="470" spans="1:12" ht="15.75" x14ac:dyDescent="0.25">
      <c r="A470" s="8" t="s">
        <v>1587</v>
      </c>
      <c r="B470" s="9" t="s">
        <v>12</v>
      </c>
      <c r="C470" s="9" t="s">
        <v>1588</v>
      </c>
      <c r="D470" s="9" t="s">
        <v>1589</v>
      </c>
      <c r="E470" s="9" t="s">
        <v>15</v>
      </c>
      <c r="F470" s="10">
        <v>4669</v>
      </c>
      <c r="G470" s="10">
        <v>5370</v>
      </c>
      <c r="H470" s="10">
        <v>6070</v>
      </c>
      <c r="I470" s="10">
        <v>6770</v>
      </c>
      <c r="J470" s="10">
        <v>7471</v>
      </c>
      <c r="K470" s="10">
        <v>22737</v>
      </c>
      <c r="L470" s="9">
        <v>1</v>
      </c>
    </row>
    <row r="471" spans="1:12" ht="15.75" x14ac:dyDescent="0.25">
      <c r="A471" s="8" t="s">
        <v>1590</v>
      </c>
      <c r="B471" s="9" t="s">
        <v>12</v>
      </c>
      <c r="C471" s="9" t="s">
        <v>1591</v>
      </c>
      <c r="D471" s="9" t="s">
        <v>1592</v>
      </c>
      <c r="E471" s="9" t="s">
        <v>19</v>
      </c>
      <c r="F471" s="10">
        <v>5148</v>
      </c>
      <c r="G471" s="10">
        <v>5920</v>
      </c>
      <c r="H471" s="10">
        <v>6692</v>
      </c>
      <c r="I471" s="10">
        <v>7464</v>
      </c>
      <c r="J471" s="10">
        <v>8237</v>
      </c>
      <c r="K471" s="10">
        <v>22737</v>
      </c>
      <c r="L471" s="9">
        <v>1</v>
      </c>
    </row>
    <row r="472" spans="1:12" ht="15.75" x14ac:dyDescent="0.25">
      <c r="A472" s="8" t="s">
        <v>1593</v>
      </c>
      <c r="B472" s="9" t="s">
        <v>12</v>
      </c>
      <c r="C472" s="9" t="s">
        <v>1594</v>
      </c>
      <c r="D472" s="9" t="s">
        <v>1595</v>
      </c>
      <c r="E472" s="9" t="s">
        <v>1596</v>
      </c>
      <c r="F472" s="10">
        <v>6257</v>
      </c>
      <c r="G472" s="10">
        <v>7196</v>
      </c>
      <c r="H472" s="10">
        <v>8134</v>
      </c>
      <c r="I472" s="10">
        <v>9073</v>
      </c>
      <c r="J472" s="10">
        <v>10012</v>
      </c>
      <c r="K472" s="10">
        <v>22737</v>
      </c>
      <c r="L472" s="9">
        <v>0</v>
      </c>
    </row>
    <row r="473" spans="1:12" ht="15.75" x14ac:dyDescent="0.25">
      <c r="A473" s="8" t="s">
        <v>1597</v>
      </c>
      <c r="B473" s="9" t="s">
        <v>12</v>
      </c>
      <c r="C473" s="9" t="s">
        <v>1598</v>
      </c>
      <c r="D473" s="9" t="s">
        <v>1599</v>
      </c>
      <c r="E473" s="9" t="s">
        <v>248</v>
      </c>
      <c r="F473" s="10">
        <v>4235</v>
      </c>
      <c r="G473" s="10">
        <v>4870</v>
      </c>
      <c r="H473" s="10">
        <v>5506</v>
      </c>
      <c r="I473" s="10">
        <v>6141</v>
      </c>
      <c r="J473" s="10">
        <v>6776</v>
      </c>
      <c r="K473" s="10">
        <v>22737</v>
      </c>
      <c r="L473" s="9">
        <v>1</v>
      </c>
    </row>
    <row r="474" spans="1:12" ht="15.75" x14ac:dyDescent="0.25">
      <c r="A474" s="8" t="s">
        <v>1600</v>
      </c>
      <c r="B474" s="9" t="s">
        <v>284</v>
      </c>
      <c r="C474" s="9" t="s">
        <v>1601</v>
      </c>
      <c r="D474" s="9" t="s">
        <v>1602</v>
      </c>
      <c r="E474" s="9" t="s">
        <v>1318</v>
      </c>
      <c r="F474" s="10">
        <v>2730</v>
      </c>
      <c r="G474" s="10">
        <v>3003</v>
      </c>
      <c r="H474" s="10">
        <v>3276</v>
      </c>
      <c r="I474" s="10">
        <v>3549</v>
      </c>
      <c r="J474" s="10">
        <v>3822</v>
      </c>
      <c r="K474" s="10">
        <v>22737</v>
      </c>
      <c r="L474" s="9">
        <v>1</v>
      </c>
    </row>
    <row r="475" spans="1:12" ht="15.75" x14ac:dyDescent="0.25">
      <c r="A475" s="8" t="s">
        <v>1603</v>
      </c>
      <c r="B475" s="9" t="s">
        <v>284</v>
      </c>
      <c r="C475" s="9" t="s">
        <v>1604</v>
      </c>
      <c r="D475" s="9" t="s">
        <v>1605</v>
      </c>
      <c r="E475" s="9" t="s">
        <v>940</v>
      </c>
      <c r="F475" s="10">
        <v>3010</v>
      </c>
      <c r="G475" s="10">
        <v>3311</v>
      </c>
      <c r="H475" s="10">
        <v>3612</v>
      </c>
      <c r="I475" s="10">
        <v>3913</v>
      </c>
      <c r="J475" s="10">
        <v>4214</v>
      </c>
      <c r="K475" s="10">
        <v>22737</v>
      </c>
      <c r="L475" s="9">
        <v>1</v>
      </c>
    </row>
    <row r="476" spans="1:12" ht="15.75" x14ac:dyDescent="0.25">
      <c r="A476" s="8" t="s">
        <v>1606</v>
      </c>
      <c r="B476" s="9" t="s">
        <v>284</v>
      </c>
      <c r="C476" s="9" t="s">
        <v>1607</v>
      </c>
      <c r="D476" s="9" t="s">
        <v>1608</v>
      </c>
      <c r="E476" s="9" t="s">
        <v>636</v>
      </c>
      <c r="F476" s="10">
        <v>3160</v>
      </c>
      <c r="G476" s="10">
        <v>3476</v>
      </c>
      <c r="H476" s="10">
        <v>3792</v>
      </c>
      <c r="I476" s="10">
        <v>4109</v>
      </c>
      <c r="J476" s="10">
        <v>4425</v>
      </c>
      <c r="K476" s="10">
        <v>22737</v>
      </c>
      <c r="L476" s="9">
        <v>1</v>
      </c>
    </row>
    <row r="477" spans="1:12" ht="15.75" x14ac:dyDescent="0.25">
      <c r="A477" s="8" t="s">
        <v>1609</v>
      </c>
      <c r="B477" s="9" t="s">
        <v>284</v>
      </c>
      <c r="C477" s="9" t="s">
        <v>1610</v>
      </c>
      <c r="D477" s="9" t="s">
        <v>1611</v>
      </c>
      <c r="E477" s="9" t="s">
        <v>751</v>
      </c>
      <c r="F477" s="10">
        <v>3658</v>
      </c>
      <c r="G477" s="10">
        <v>4024</v>
      </c>
      <c r="H477" s="10">
        <v>4390</v>
      </c>
      <c r="I477" s="10">
        <v>4756</v>
      </c>
      <c r="J477" s="10">
        <v>5122</v>
      </c>
      <c r="K477" s="10">
        <v>22737</v>
      </c>
      <c r="L477" s="9">
        <v>1</v>
      </c>
    </row>
    <row r="478" spans="1:12" ht="15.75" x14ac:dyDescent="0.25">
      <c r="A478" s="8" t="s">
        <v>1612</v>
      </c>
      <c r="B478" s="9" t="s">
        <v>284</v>
      </c>
      <c r="C478" s="9" t="s">
        <v>1613</v>
      </c>
      <c r="D478" s="9" t="s">
        <v>1614</v>
      </c>
      <c r="E478" s="9" t="s">
        <v>607</v>
      </c>
      <c r="F478" s="10">
        <v>4669</v>
      </c>
      <c r="G478" s="10">
        <v>5136</v>
      </c>
      <c r="H478" s="10">
        <v>5603</v>
      </c>
      <c r="I478" s="10">
        <v>6070</v>
      </c>
      <c r="J478" s="10">
        <v>6537</v>
      </c>
      <c r="K478" s="10">
        <v>22737</v>
      </c>
      <c r="L478" s="9">
        <v>0</v>
      </c>
    </row>
    <row r="479" spans="1:12" ht="15.75" x14ac:dyDescent="0.25">
      <c r="A479" s="8" t="s">
        <v>1615</v>
      </c>
      <c r="B479" s="9" t="s">
        <v>52</v>
      </c>
      <c r="C479" s="9" t="s">
        <v>1616</v>
      </c>
      <c r="D479" s="9" t="s">
        <v>1617</v>
      </c>
      <c r="E479" s="9" t="s">
        <v>849</v>
      </c>
      <c r="F479" s="10">
        <v>5749</v>
      </c>
      <c r="G479" s="10">
        <v>6324</v>
      </c>
      <c r="H479" s="10">
        <v>6898</v>
      </c>
      <c r="I479" s="10">
        <v>7695</v>
      </c>
      <c r="J479" s="10">
        <v>8492</v>
      </c>
      <c r="K479" s="10">
        <v>22737</v>
      </c>
      <c r="L479" s="9">
        <v>0</v>
      </c>
    </row>
    <row r="480" spans="1:12" ht="15.75" x14ac:dyDescent="0.25">
      <c r="A480" s="8" t="s">
        <v>1618</v>
      </c>
      <c r="B480" s="9" t="s">
        <v>52</v>
      </c>
      <c r="C480" s="9" t="s">
        <v>1619</v>
      </c>
      <c r="D480" s="9" t="s">
        <v>1620</v>
      </c>
      <c r="E480" s="9" t="s">
        <v>59</v>
      </c>
      <c r="F480" s="10">
        <v>7337</v>
      </c>
      <c r="G480" s="10">
        <v>8071</v>
      </c>
      <c r="H480" s="10">
        <v>8804</v>
      </c>
      <c r="I480" s="10">
        <v>9821</v>
      </c>
      <c r="J480" s="10">
        <v>10838</v>
      </c>
      <c r="K480" s="10">
        <v>22737</v>
      </c>
      <c r="L480" s="9">
        <v>0</v>
      </c>
    </row>
    <row r="481" spans="1:12" ht="15.75" x14ac:dyDescent="0.25">
      <c r="A481" s="8" t="s">
        <v>1621</v>
      </c>
      <c r="B481" s="9" t="s">
        <v>52</v>
      </c>
      <c r="C481" s="9" t="s">
        <v>1622</v>
      </c>
      <c r="D481" s="9" t="s">
        <v>1623</v>
      </c>
      <c r="E481" s="9" t="s">
        <v>59</v>
      </c>
      <c r="F481" s="10">
        <v>7337</v>
      </c>
      <c r="G481" s="10">
        <v>8071</v>
      </c>
      <c r="H481" s="10">
        <v>8804</v>
      </c>
      <c r="I481" s="10">
        <v>9821</v>
      </c>
      <c r="J481" s="10">
        <v>10838</v>
      </c>
      <c r="K481" s="10">
        <v>22737</v>
      </c>
      <c r="L481" s="9">
        <v>0</v>
      </c>
    </row>
    <row r="482" spans="1:12" ht="15.75" x14ac:dyDescent="0.25">
      <c r="A482" s="8" t="s">
        <v>1624</v>
      </c>
      <c r="B482" s="9" t="s">
        <v>52</v>
      </c>
      <c r="C482" s="9" t="s">
        <v>1625</v>
      </c>
      <c r="D482" s="9" t="s">
        <v>1626</v>
      </c>
      <c r="E482" s="9" t="s">
        <v>833</v>
      </c>
      <c r="F482" s="10">
        <v>8493</v>
      </c>
      <c r="G482" s="10">
        <v>9343</v>
      </c>
      <c r="H482" s="10">
        <v>10192</v>
      </c>
      <c r="I482" s="10">
        <v>11369</v>
      </c>
      <c r="J482" s="10">
        <v>12546</v>
      </c>
      <c r="K482" s="10">
        <v>22737</v>
      </c>
      <c r="L482" s="9">
        <v>0</v>
      </c>
    </row>
    <row r="483" spans="1:12" ht="15.75" x14ac:dyDescent="0.25">
      <c r="A483" s="8" t="s">
        <v>1627</v>
      </c>
      <c r="B483" s="9" t="s">
        <v>52</v>
      </c>
      <c r="C483" s="9" t="s">
        <v>1628</v>
      </c>
      <c r="D483" s="9" t="s">
        <v>1629</v>
      </c>
      <c r="E483" s="9" t="s">
        <v>837</v>
      </c>
      <c r="F483" s="10">
        <v>9364</v>
      </c>
      <c r="G483" s="10">
        <v>10300</v>
      </c>
      <c r="H483" s="10">
        <v>11237</v>
      </c>
      <c r="I483" s="10">
        <v>12535</v>
      </c>
      <c r="J483" s="10">
        <v>13832</v>
      </c>
      <c r="K483" s="10">
        <v>22737</v>
      </c>
      <c r="L483" s="9">
        <v>0</v>
      </c>
    </row>
    <row r="484" spans="1:12" ht="15.75" x14ac:dyDescent="0.25">
      <c r="A484" s="8" t="s">
        <v>1630</v>
      </c>
      <c r="B484" s="9" t="s">
        <v>52</v>
      </c>
      <c r="C484" s="9" t="s">
        <v>1631</v>
      </c>
      <c r="D484" s="9" t="s">
        <v>1632</v>
      </c>
      <c r="E484" s="9" t="s">
        <v>1633</v>
      </c>
      <c r="F484" s="10">
        <v>10324</v>
      </c>
      <c r="G484" s="10">
        <v>11356</v>
      </c>
      <c r="H484" s="10">
        <v>12389</v>
      </c>
      <c r="I484" s="10">
        <v>13819</v>
      </c>
      <c r="J484" s="10">
        <v>15250</v>
      </c>
      <c r="K484" s="10">
        <v>22737</v>
      </c>
      <c r="L484" s="9">
        <v>0</v>
      </c>
    </row>
    <row r="485" spans="1:12" ht="15.75" x14ac:dyDescent="0.25">
      <c r="A485" s="8" t="s">
        <v>1634</v>
      </c>
      <c r="B485" s="9" t="s">
        <v>12</v>
      </c>
      <c r="C485" s="9" t="s">
        <v>1635</v>
      </c>
      <c r="D485" s="9" t="s">
        <v>1636</v>
      </c>
      <c r="E485" s="9" t="s">
        <v>248</v>
      </c>
      <c r="F485" s="10">
        <v>4235</v>
      </c>
      <c r="G485" s="10">
        <v>4870</v>
      </c>
      <c r="H485" s="10">
        <v>5506</v>
      </c>
      <c r="I485" s="10">
        <v>6141</v>
      </c>
      <c r="J485" s="10">
        <v>6776</v>
      </c>
      <c r="K485" s="10">
        <v>22737</v>
      </c>
      <c r="L485" s="9">
        <v>0</v>
      </c>
    </row>
    <row r="486" spans="1:12" ht="15.75" x14ac:dyDescent="0.25">
      <c r="A486" s="8" t="s">
        <v>1637</v>
      </c>
      <c r="B486" s="9" t="s">
        <v>12</v>
      </c>
      <c r="C486" s="9" t="s">
        <v>1638</v>
      </c>
      <c r="D486" s="9" t="s">
        <v>1639</v>
      </c>
      <c r="E486" s="9" t="s">
        <v>15</v>
      </c>
      <c r="F486" s="10">
        <v>4669</v>
      </c>
      <c r="G486" s="10">
        <v>5370</v>
      </c>
      <c r="H486" s="10">
        <v>6070</v>
      </c>
      <c r="I486" s="10">
        <v>6770</v>
      </c>
      <c r="J486" s="10">
        <v>7471</v>
      </c>
      <c r="K486" s="10">
        <v>22737</v>
      </c>
      <c r="L486" s="9">
        <v>0</v>
      </c>
    </row>
    <row r="487" spans="1:12" ht="15.75" x14ac:dyDescent="0.25">
      <c r="A487" s="8" t="s">
        <v>1640</v>
      </c>
      <c r="B487" s="9" t="s">
        <v>12</v>
      </c>
      <c r="C487" s="9" t="s">
        <v>1641</v>
      </c>
      <c r="D487" s="9" t="s">
        <v>1642</v>
      </c>
      <c r="E487" s="9" t="s">
        <v>15</v>
      </c>
      <c r="F487" s="10">
        <v>4669</v>
      </c>
      <c r="G487" s="10">
        <v>5370</v>
      </c>
      <c r="H487" s="10">
        <v>6070</v>
      </c>
      <c r="I487" s="10">
        <v>6770</v>
      </c>
      <c r="J487" s="10">
        <v>7471</v>
      </c>
      <c r="K487" s="10">
        <v>22737</v>
      </c>
      <c r="L487" s="9">
        <v>0</v>
      </c>
    </row>
    <row r="488" spans="1:12" ht="15.75" x14ac:dyDescent="0.25">
      <c r="A488" s="8" t="s">
        <v>1643</v>
      </c>
      <c r="B488" s="9" t="s">
        <v>12</v>
      </c>
      <c r="C488" s="9" t="s">
        <v>1644</v>
      </c>
      <c r="D488" s="9" t="s">
        <v>1645</v>
      </c>
      <c r="E488" s="9" t="s">
        <v>32</v>
      </c>
      <c r="F488" s="10">
        <v>7243</v>
      </c>
      <c r="G488" s="10">
        <v>8330</v>
      </c>
      <c r="H488" s="10">
        <v>9417</v>
      </c>
      <c r="I488" s="10">
        <v>10503</v>
      </c>
      <c r="J488" s="10">
        <v>11590</v>
      </c>
      <c r="K488" s="10">
        <v>22737</v>
      </c>
      <c r="L488" s="9">
        <v>0</v>
      </c>
    </row>
    <row r="489" spans="1:12" ht="15.75" x14ac:dyDescent="0.25">
      <c r="A489" s="8" t="s">
        <v>1646</v>
      </c>
      <c r="B489" s="9" t="s">
        <v>12</v>
      </c>
      <c r="C489" s="9" t="s">
        <v>1647</v>
      </c>
      <c r="D489" s="9" t="s">
        <v>1648</v>
      </c>
      <c r="E489" s="9" t="s">
        <v>100</v>
      </c>
      <c r="F489" s="10">
        <v>7606</v>
      </c>
      <c r="G489" s="10">
        <v>8746</v>
      </c>
      <c r="H489" s="10">
        <v>9887</v>
      </c>
      <c r="I489" s="10">
        <v>11028</v>
      </c>
      <c r="J489" s="10">
        <v>12170</v>
      </c>
      <c r="K489" s="10">
        <v>22737</v>
      </c>
      <c r="L489" s="9">
        <v>0</v>
      </c>
    </row>
    <row r="490" spans="1:12" ht="15.75" x14ac:dyDescent="0.25">
      <c r="A490" s="8" t="s">
        <v>1649</v>
      </c>
      <c r="B490" s="9" t="s">
        <v>12</v>
      </c>
      <c r="C490" s="9" t="s">
        <v>1650</v>
      </c>
      <c r="D490" s="9" t="s">
        <v>1651</v>
      </c>
      <c r="E490" s="9" t="s">
        <v>104</v>
      </c>
      <c r="F490" s="10">
        <v>8385</v>
      </c>
      <c r="G490" s="10">
        <v>9643</v>
      </c>
      <c r="H490" s="10">
        <v>10901</v>
      </c>
      <c r="I490" s="10">
        <v>12159</v>
      </c>
      <c r="J490" s="10">
        <v>13417</v>
      </c>
      <c r="K490" s="10">
        <v>22737</v>
      </c>
      <c r="L490" s="9">
        <v>0</v>
      </c>
    </row>
    <row r="491" spans="1:12" ht="15.75" x14ac:dyDescent="0.25">
      <c r="A491" s="8" t="s">
        <v>1652</v>
      </c>
      <c r="B491" s="9" t="s">
        <v>12</v>
      </c>
      <c r="C491" s="9" t="s">
        <v>1653</v>
      </c>
      <c r="D491" s="9" t="s">
        <v>1654</v>
      </c>
      <c r="E491" s="9" t="s">
        <v>15</v>
      </c>
      <c r="F491" s="10">
        <v>4669</v>
      </c>
      <c r="G491" s="10">
        <v>5370</v>
      </c>
      <c r="H491" s="10">
        <v>6070</v>
      </c>
      <c r="I491" s="10">
        <v>6770</v>
      </c>
      <c r="J491" s="10">
        <v>7471</v>
      </c>
      <c r="K491" s="10">
        <v>22737</v>
      </c>
      <c r="L491" s="9">
        <v>0</v>
      </c>
    </row>
    <row r="492" spans="1:12" ht="15.75" x14ac:dyDescent="0.25">
      <c r="A492" s="8" t="s">
        <v>1655</v>
      </c>
      <c r="B492" s="9" t="s">
        <v>12</v>
      </c>
      <c r="C492" s="9" t="s">
        <v>1656</v>
      </c>
      <c r="D492" s="9" t="s">
        <v>1657</v>
      </c>
      <c r="E492" s="9" t="s">
        <v>121</v>
      </c>
      <c r="F492" s="10">
        <v>5675</v>
      </c>
      <c r="G492" s="10">
        <v>6527</v>
      </c>
      <c r="H492" s="10">
        <v>7378</v>
      </c>
      <c r="I492" s="10">
        <v>8230</v>
      </c>
      <c r="J492" s="10">
        <v>9081</v>
      </c>
      <c r="K492" s="10">
        <v>22737</v>
      </c>
      <c r="L492" s="9">
        <v>0</v>
      </c>
    </row>
    <row r="493" spans="1:12" ht="15.75" x14ac:dyDescent="0.25">
      <c r="A493" s="8" t="s">
        <v>1658</v>
      </c>
      <c r="B493" s="9" t="s">
        <v>12</v>
      </c>
      <c r="C493" s="9" t="s">
        <v>1659</v>
      </c>
      <c r="D493" s="9" t="s">
        <v>1660</v>
      </c>
      <c r="E493" s="9" t="s">
        <v>32</v>
      </c>
      <c r="F493" s="10">
        <v>7243</v>
      </c>
      <c r="G493" s="10">
        <v>8330</v>
      </c>
      <c r="H493" s="10">
        <v>9417</v>
      </c>
      <c r="I493" s="10">
        <v>10503</v>
      </c>
      <c r="J493" s="10">
        <v>11590</v>
      </c>
      <c r="K493" s="10">
        <v>22737</v>
      </c>
      <c r="L493" s="9">
        <v>0</v>
      </c>
    </row>
    <row r="494" spans="1:12" ht="15.75" x14ac:dyDescent="0.25">
      <c r="A494" s="8" t="s">
        <v>1661</v>
      </c>
      <c r="B494" s="9" t="s">
        <v>12</v>
      </c>
      <c r="C494" s="9" t="s">
        <v>1662</v>
      </c>
      <c r="D494" s="9" t="s">
        <v>1663</v>
      </c>
      <c r="E494" s="9" t="s">
        <v>100</v>
      </c>
      <c r="F494" s="10">
        <v>7606</v>
      </c>
      <c r="G494" s="10">
        <v>8746</v>
      </c>
      <c r="H494" s="10">
        <v>9887</v>
      </c>
      <c r="I494" s="10">
        <v>11028</v>
      </c>
      <c r="J494" s="10">
        <v>12170</v>
      </c>
      <c r="K494" s="10">
        <v>22737</v>
      </c>
      <c r="L494" s="9">
        <v>0</v>
      </c>
    </row>
    <row r="495" spans="1:12" ht="15.75" x14ac:dyDescent="0.25">
      <c r="A495" s="8" t="s">
        <v>1664</v>
      </c>
      <c r="B495" s="9" t="s">
        <v>284</v>
      </c>
      <c r="C495" s="9" t="s">
        <v>1665</v>
      </c>
      <c r="D495" s="9" t="s">
        <v>1666</v>
      </c>
      <c r="E495" s="9" t="s">
        <v>1140</v>
      </c>
      <c r="F495" s="10">
        <v>5405</v>
      </c>
      <c r="G495" s="10">
        <v>5946</v>
      </c>
      <c r="H495" s="10">
        <v>6486</v>
      </c>
      <c r="I495" s="10">
        <v>7027</v>
      </c>
      <c r="J495" s="10">
        <v>7567</v>
      </c>
      <c r="K495" s="10">
        <v>22737</v>
      </c>
      <c r="L495" s="9">
        <v>0</v>
      </c>
    </row>
    <row r="496" spans="1:12" ht="15.75" x14ac:dyDescent="0.25">
      <c r="A496" s="8" t="s">
        <v>1667</v>
      </c>
      <c r="B496" s="9" t="s">
        <v>284</v>
      </c>
      <c r="C496" s="9" t="s">
        <v>1668</v>
      </c>
      <c r="D496" s="9" t="s">
        <v>1669</v>
      </c>
      <c r="E496" s="9" t="s">
        <v>611</v>
      </c>
      <c r="F496" s="10">
        <v>6257</v>
      </c>
      <c r="G496" s="10">
        <v>6883</v>
      </c>
      <c r="H496" s="10">
        <v>7509</v>
      </c>
      <c r="I496" s="10">
        <v>8134</v>
      </c>
      <c r="J496" s="10">
        <v>8760</v>
      </c>
      <c r="K496" s="10">
        <v>22737</v>
      </c>
      <c r="L496" s="9">
        <v>0</v>
      </c>
    </row>
    <row r="497" spans="1:12" ht="15.75" x14ac:dyDescent="0.25">
      <c r="A497" s="8" t="s">
        <v>1670</v>
      </c>
      <c r="B497" s="9" t="s">
        <v>12</v>
      </c>
      <c r="C497" s="9" t="s">
        <v>1671</v>
      </c>
      <c r="D497" s="9" t="s">
        <v>1672</v>
      </c>
      <c r="E497" s="9" t="s">
        <v>15</v>
      </c>
      <c r="F497" s="10">
        <v>4669</v>
      </c>
      <c r="G497" s="10">
        <v>5370</v>
      </c>
      <c r="H497" s="10">
        <v>6070</v>
      </c>
      <c r="I497" s="10">
        <v>6770</v>
      </c>
      <c r="J497" s="10">
        <v>7471</v>
      </c>
      <c r="K497" s="10">
        <v>22737</v>
      </c>
      <c r="L497" s="9">
        <v>0</v>
      </c>
    </row>
    <row r="498" spans="1:12" ht="15.75" x14ac:dyDescent="0.25">
      <c r="A498" s="8" t="s">
        <v>1673</v>
      </c>
      <c r="B498" s="9" t="s">
        <v>12</v>
      </c>
      <c r="C498" s="9" t="s">
        <v>1674</v>
      </c>
      <c r="D498" s="9" t="s">
        <v>1675</v>
      </c>
      <c r="E498" s="9" t="s">
        <v>300</v>
      </c>
      <c r="F498" s="10">
        <v>4903</v>
      </c>
      <c r="G498" s="10">
        <v>5638</v>
      </c>
      <c r="H498" s="10">
        <v>6374</v>
      </c>
      <c r="I498" s="10">
        <v>7109</v>
      </c>
      <c r="J498" s="10">
        <v>7845</v>
      </c>
      <c r="K498" s="10">
        <v>22737</v>
      </c>
      <c r="L498" s="9">
        <v>0</v>
      </c>
    </row>
    <row r="499" spans="1:12" ht="15.75" x14ac:dyDescent="0.25">
      <c r="A499" s="8" t="s">
        <v>1676</v>
      </c>
      <c r="B499" s="9" t="s">
        <v>12</v>
      </c>
      <c r="C499" s="9" t="s">
        <v>1677</v>
      </c>
      <c r="D499" s="9" t="s">
        <v>1678</v>
      </c>
      <c r="E499" s="9" t="s">
        <v>121</v>
      </c>
      <c r="F499" s="10">
        <v>5675</v>
      </c>
      <c r="G499" s="10">
        <v>6527</v>
      </c>
      <c r="H499" s="10">
        <v>7378</v>
      </c>
      <c r="I499" s="10">
        <v>8230</v>
      </c>
      <c r="J499" s="10">
        <v>9081</v>
      </c>
      <c r="K499" s="10">
        <v>22737</v>
      </c>
      <c r="L499" s="9">
        <v>0</v>
      </c>
    </row>
    <row r="500" spans="1:12" ht="15.75" x14ac:dyDescent="0.25">
      <c r="A500" s="8" t="s">
        <v>1679</v>
      </c>
      <c r="B500" s="9" t="s">
        <v>12</v>
      </c>
      <c r="C500" s="9" t="s">
        <v>1680</v>
      </c>
      <c r="D500" s="9" t="s">
        <v>1681</v>
      </c>
      <c r="E500" s="9" t="s">
        <v>47</v>
      </c>
      <c r="F500" s="10">
        <v>4033</v>
      </c>
      <c r="G500" s="10">
        <v>4638</v>
      </c>
      <c r="H500" s="10">
        <v>5244</v>
      </c>
      <c r="I500" s="10">
        <v>5849</v>
      </c>
      <c r="J500" s="10">
        <v>6454</v>
      </c>
      <c r="K500" s="10">
        <v>22737</v>
      </c>
      <c r="L500" s="9">
        <v>0</v>
      </c>
    </row>
    <row r="501" spans="1:12" ht="15.75" x14ac:dyDescent="0.25">
      <c r="A501" s="8" t="s">
        <v>1682</v>
      </c>
      <c r="B501" s="9" t="s">
        <v>12</v>
      </c>
      <c r="C501" s="9" t="s">
        <v>1683</v>
      </c>
      <c r="D501" s="9" t="s">
        <v>1684</v>
      </c>
      <c r="E501" s="9" t="s">
        <v>23</v>
      </c>
      <c r="F501" s="10">
        <v>6570</v>
      </c>
      <c r="G501" s="10">
        <v>7555</v>
      </c>
      <c r="H501" s="10">
        <v>8541</v>
      </c>
      <c r="I501" s="10">
        <v>9527</v>
      </c>
      <c r="J501" s="10">
        <v>10512</v>
      </c>
      <c r="K501" s="10">
        <v>22737</v>
      </c>
      <c r="L501" s="9">
        <v>0</v>
      </c>
    </row>
    <row r="502" spans="1:12" ht="15.75" x14ac:dyDescent="0.25">
      <c r="A502" s="8" t="s">
        <v>1685</v>
      </c>
      <c r="B502" s="9" t="s">
        <v>199</v>
      </c>
      <c r="C502" s="9" t="s">
        <v>1686</v>
      </c>
      <c r="D502" s="9" t="s">
        <v>1687</v>
      </c>
      <c r="E502" s="9" t="s">
        <v>1090</v>
      </c>
      <c r="F502" s="10">
        <v>6241</v>
      </c>
      <c r="G502" s="10">
        <v>6865</v>
      </c>
      <c r="H502" s="10">
        <v>7490</v>
      </c>
      <c r="I502" s="10">
        <v>8114</v>
      </c>
      <c r="J502" s="10">
        <v>8738</v>
      </c>
      <c r="K502" s="10">
        <v>22737</v>
      </c>
      <c r="L502" s="9">
        <v>0</v>
      </c>
    </row>
    <row r="503" spans="1:12" ht="15.75" x14ac:dyDescent="0.25">
      <c r="A503" s="8" t="s">
        <v>1688</v>
      </c>
      <c r="B503" s="9" t="s">
        <v>199</v>
      </c>
      <c r="C503" s="9" t="s">
        <v>1689</v>
      </c>
      <c r="D503" s="9" t="s">
        <v>1690</v>
      </c>
      <c r="E503" s="9" t="s">
        <v>1691</v>
      </c>
      <c r="F503" s="10">
        <v>6881</v>
      </c>
      <c r="G503" s="10">
        <v>7569</v>
      </c>
      <c r="H503" s="10">
        <v>8257</v>
      </c>
      <c r="I503" s="10">
        <v>8945</v>
      </c>
      <c r="J503" s="10">
        <v>9633</v>
      </c>
      <c r="K503" s="10">
        <v>22737</v>
      </c>
      <c r="L503" s="9">
        <v>0</v>
      </c>
    </row>
    <row r="504" spans="1:12" ht="15.75" x14ac:dyDescent="0.25">
      <c r="A504" s="8" t="s">
        <v>1692</v>
      </c>
      <c r="B504" s="9" t="s">
        <v>199</v>
      </c>
      <c r="C504" s="9" t="s">
        <v>1693</v>
      </c>
      <c r="D504" s="9" t="s">
        <v>1694</v>
      </c>
      <c r="E504" s="9" t="s">
        <v>1094</v>
      </c>
      <c r="F504" s="10">
        <v>7586</v>
      </c>
      <c r="G504" s="10">
        <v>8345</v>
      </c>
      <c r="H504" s="10">
        <v>9104</v>
      </c>
      <c r="I504" s="10">
        <v>9862</v>
      </c>
      <c r="J504" s="10">
        <v>10621</v>
      </c>
      <c r="K504" s="10">
        <v>22737</v>
      </c>
      <c r="L504" s="9">
        <v>0</v>
      </c>
    </row>
    <row r="505" spans="1:12" ht="15.75" x14ac:dyDescent="0.25">
      <c r="A505" s="8" t="s">
        <v>1695</v>
      </c>
      <c r="B505" s="9" t="s">
        <v>12</v>
      </c>
      <c r="C505" s="9" t="s">
        <v>1696</v>
      </c>
      <c r="D505" s="9" t="s">
        <v>1697</v>
      </c>
      <c r="E505" s="9" t="s">
        <v>237</v>
      </c>
      <c r="F505" s="10">
        <v>3658</v>
      </c>
      <c r="G505" s="10">
        <v>4207</v>
      </c>
      <c r="H505" s="10">
        <v>4756</v>
      </c>
      <c r="I505" s="10">
        <v>5305</v>
      </c>
      <c r="J505" s="10">
        <v>5854</v>
      </c>
      <c r="K505" s="10">
        <v>22737</v>
      </c>
      <c r="L505" s="9">
        <v>0</v>
      </c>
    </row>
    <row r="506" spans="1:12" ht="15.75" x14ac:dyDescent="0.25">
      <c r="A506" s="8" t="s">
        <v>1698</v>
      </c>
      <c r="B506" s="9" t="s">
        <v>12</v>
      </c>
      <c r="C506" s="9" t="s">
        <v>1699</v>
      </c>
      <c r="D506" s="9" t="s">
        <v>1700</v>
      </c>
      <c r="E506" s="9" t="s">
        <v>47</v>
      </c>
      <c r="F506" s="10">
        <v>4033</v>
      </c>
      <c r="G506" s="10">
        <v>4638</v>
      </c>
      <c r="H506" s="10">
        <v>5244</v>
      </c>
      <c r="I506" s="10">
        <v>5849</v>
      </c>
      <c r="J506" s="10">
        <v>6454</v>
      </c>
      <c r="K506" s="10">
        <v>22737</v>
      </c>
      <c r="L506" s="9">
        <v>0</v>
      </c>
    </row>
    <row r="507" spans="1:12" ht="15.75" x14ac:dyDescent="0.25">
      <c r="A507" s="8" t="s">
        <v>1701</v>
      </c>
      <c r="B507" s="9" t="s">
        <v>12</v>
      </c>
      <c r="C507" s="9" t="s">
        <v>1702</v>
      </c>
      <c r="D507" s="9" t="s">
        <v>1703</v>
      </c>
      <c r="E507" s="9" t="s">
        <v>15</v>
      </c>
      <c r="F507" s="10">
        <v>4669</v>
      </c>
      <c r="G507" s="10">
        <v>5370</v>
      </c>
      <c r="H507" s="10">
        <v>6070</v>
      </c>
      <c r="I507" s="10">
        <v>6770</v>
      </c>
      <c r="J507" s="10">
        <v>7471</v>
      </c>
      <c r="K507" s="10">
        <v>22737</v>
      </c>
      <c r="L507" s="9">
        <v>0</v>
      </c>
    </row>
    <row r="508" spans="1:12" ht="15.75" x14ac:dyDescent="0.25">
      <c r="A508" s="8" t="s">
        <v>1704</v>
      </c>
      <c r="B508" s="9" t="s">
        <v>12</v>
      </c>
      <c r="C508" s="9" t="s">
        <v>1705</v>
      </c>
      <c r="D508" s="9" t="s">
        <v>1706</v>
      </c>
      <c r="E508" s="9" t="s">
        <v>121</v>
      </c>
      <c r="F508" s="10">
        <v>5675</v>
      </c>
      <c r="G508" s="10">
        <v>6527</v>
      </c>
      <c r="H508" s="10">
        <v>7378</v>
      </c>
      <c r="I508" s="10">
        <v>8230</v>
      </c>
      <c r="J508" s="10">
        <v>9081</v>
      </c>
      <c r="K508" s="10">
        <v>22737</v>
      </c>
      <c r="L508" s="9">
        <v>0</v>
      </c>
    </row>
    <row r="509" spans="1:12" ht="15.75" x14ac:dyDescent="0.25">
      <c r="A509" s="8" t="s">
        <v>1707</v>
      </c>
      <c r="B509" s="9" t="s">
        <v>12</v>
      </c>
      <c r="C509" s="9" t="s">
        <v>1708</v>
      </c>
      <c r="D509" s="9" t="s">
        <v>1709</v>
      </c>
      <c r="E509" s="9" t="s">
        <v>32</v>
      </c>
      <c r="F509" s="10">
        <v>7243</v>
      </c>
      <c r="G509" s="10">
        <v>8330</v>
      </c>
      <c r="H509" s="10">
        <v>9417</v>
      </c>
      <c r="I509" s="10">
        <v>10503</v>
      </c>
      <c r="J509" s="10">
        <v>11590</v>
      </c>
      <c r="K509" s="10">
        <v>22737</v>
      </c>
      <c r="L509" s="9">
        <v>0</v>
      </c>
    </row>
    <row r="510" spans="1:12" ht="15.75" x14ac:dyDescent="0.25">
      <c r="A510" s="8" t="s">
        <v>1710</v>
      </c>
      <c r="B510" s="9" t="s">
        <v>12</v>
      </c>
      <c r="C510" s="9" t="s">
        <v>1711</v>
      </c>
      <c r="D510" s="9" t="s">
        <v>1712</v>
      </c>
      <c r="E510" s="9" t="s">
        <v>100</v>
      </c>
      <c r="F510" s="10">
        <v>7606</v>
      </c>
      <c r="G510" s="10">
        <v>8746</v>
      </c>
      <c r="H510" s="10">
        <v>9887</v>
      </c>
      <c r="I510" s="10">
        <v>11028</v>
      </c>
      <c r="J510" s="10">
        <v>12170</v>
      </c>
      <c r="K510" s="10">
        <v>22737</v>
      </c>
      <c r="L510" s="9">
        <v>0</v>
      </c>
    </row>
    <row r="511" spans="1:12" ht="15.75" x14ac:dyDescent="0.25">
      <c r="A511" s="8" t="s">
        <v>1713</v>
      </c>
      <c r="B511" s="9" t="s">
        <v>199</v>
      </c>
      <c r="C511" s="9" t="s">
        <v>1714</v>
      </c>
      <c r="D511" s="9" t="s">
        <v>1715</v>
      </c>
      <c r="E511" s="9" t="s">
        <v>1510</v>
      </c>
      <c r="F511" s="10">
        <v>13623</v>
      </c>
      <c r="G511" s="10">
        <v>14986</v>
      </c>
      <c r="H511" s="10">
        <v>16349</v>
      </c>
      <c r="I511" s="10">
        <v>17711</v>
      </c>
      <c r="J511" s="10">
        <v>19073</v>
      </c>
      <c r="K511" s="10">
        <v>40384</v>
      </c>
      <c r="L511" s="9">
        <v>0</v>
      </c>
    </row>
    <row r="512" spans="1:12" ht="15.75" x14ac:dyDescent="0.25">
      <c r="A512" s="8" t="s">
        <v>1716</v>
      </c>
      <c r="B512" s="9" t="s">
        <v>199</v>
      </c>
      <c r="C512" s="9" t="s">
        <v>1717</v>
      </c>
      <c r="D512" s="9" t="s">
        <v>1718</v>
      </c>
      <c r="E512" s="9" t="s">
        <v>1719</v>
      </c>
      <c r="F512" s="10">
        <v>15771</v>
      </c>
      <c r="G512" s="10">
        <v>17348</v>
      </c>
      <c r="H512" s="10">
        <v>18926</v>
      </c>
      <c r="I512" s="10">
        <v>20503</v>
      </c>
      <c r="J512" s="10">
        <v>22080</v>
      </c>
      <c r="K512" s="10">
        <v>40384</v>
      </c>
      <c r="L512" s="9">
        <v>0</v>
      </c>
    </row>
    <row r="513" spans="1:12" ht="15.75" x14ac:dyDescent="0.25">
      <c r="A513" s="8" t="s">
        <v>1720</v>
      </c>
      <c r="B513" s="9" t="s">
        <v>12</v>
      </c>
      <c r="C513" s="9" t="s">
        <v>1721</v>
      </c>
      <c r="D513" s="9" t="s">
        <v>1722</v>
      </c>
      <c r="E513" s="9" t="s">
        <v>237</v>
      </c>
      <c r="F513" s="10">
        <v>3658</v>
      </c>
      <c r="G513" s="10">
        <v>4207</v>
      </c>
      <c r="H513" s="10">
        <v>4756</v>
      </c>
      <c r="I513" s="10">
        <v>5305</v>
      </c>
      <c r="J513" s="10">
        <v>5854</v>
      </c>
      <c r="K513" s="10">
        <v>22737</v>
      </c>
      <c r="L513" s="9">
        <v>0</v>
      </c>
    </row>
    <row r="514" spans="1:12" ht="15.75" x14ac:dyDescent="0.25">
      <c r="A514" s="8" t="s">
        <v>1723</v>
      </c>
      <c r="B514" s="9" t="s">
        <v>12</v>
      </c>
      <c r="C514" s="9" t="s">
        <v>1724</v>
      </c>
      <c r="D514" s="9" t="s">
        <v>1725</v>
      </c>
      <c r="E514" s="9" t="s">
        <v>47</v>
      </c>
      <c r="F514" s="10">
        <v>4033</v>
      </c>
      <c r="G514" s="10">
        <v>4638</v>
      </c>
      <c r="H514" s="10">
        <v>5244</v>
      </c>
      <c r="I514" s="10">
        <v>5849</v>
      </c>
      <c r="J514" s="10">
        <v>6454</v>
      </c>
      <c r="K514" s="10">
        <v>22737</v>
      </c>
      <c r="L514" s="9">
        <v>0</v>
      </c>
    </row>
    <row r="515" spans="1:12" ht="15.75" x14ac:dyDescent="0.25">
      <c r="A515" s="8" t="s">
        <v>1726</v>
      </c>
      <c r="B515" s="9" t="s">
        <v>12</v>
      </c>
      <c r="C515" s="9" t="s">
        <v>1727</v>
      </c>
      <c r="D515" s="9" t="s">
        <v>1728</v>
      </c>
      <c r="E515" s="9" t="s">
        <v>15</v>
      </c>
      <c r="F515" s="10">
        <v>4669</v>
      </c>
      <c r="G515" s="10">
        <v>5370</v>
      </c>
      <c r="H515" s="10">
        <v>6070</v>
      </c>
      <c r="I515" s="10">
        <v>6770</v>
      </c>
      <c r="J515" s="10">
        <v>7471</v>
      </c>
      <c r="K515" s="10">
        <v>22737</v>
      </c>
      <c r="L515" s="9">
        <v>0</v>
      </c>
    </row>
    <row r="516" spans="1:12" ht="15.75" x14ac:dyDescent="0.25">
      <c r="A516" s="8" t="s">
        <v>1729</v>
      </c>
      <c r="B516" s="9" t="s">
        <v>12</v>
      </c>
      <c r="C516" s="9" t="s">
        <v>1730</v>
      </c>
      <c r="D516" s="9" t="s">
        <v>1731</v>
      </c>
      <c r="E516" s="9" t="s">
        <v>121</v>
      </c>
      <c r="F516" s="10">
        <v>5675</v>
      </c>
      <c r="G516" s="10">
        <v>6527</v>
      </c>
      <c r="H516" s="10">
        <v>7378</v>
      </c>
      <c r="I516" s="10">
        <v>8230</v>
      </c>
      <c r="J516" s="10">
        <v>9081</v>
      </c>
      <c r="K516" s="10">
        <v>22737</v>
      </c>
      <c r="L516" s="9">
        <v>0</v>
      </c>
    </row>
    <row r="517" spans="1:12" ht="15.75" x14ac:dyDescent="0.25">
      <c r="A517" s="8" t="s">
        <v>1732</v>
      </c>
      <c r="B517" s="9" t="s">
        <v>12</v>
      </c>
      <c r="C517" s="9" t="s">
        <v>1733</v>
      </c>
      <c r="D517" s="9" t="s">
        <v>1734</v>
      </c>
      <c r="E517" s="9" t="s">
        <v>32</v>
      </c>
      <c r="F517" s="10">
        <v>7243</v>
      </c>
      <c r="G517" s="10">
        <v>8330</v>
      </c>
      <c r="H517" s="10">
        <v>9417</v>
      </c>
      <c r="I517" s="10">
        <v>10503</v>
      </c>
      <c r="J517" s="10">
        <v>11590</v>
      </c>
      <c r="K517" s="10">
        <v>22737</v>
      </c>
      <c r="L517" s="9">
        <v>0</v>
      </c>
    </row>
    <row r="518" spans="1:12" ht="15.75" x14ac:dyDescent="0.25">
      <c r="A518" s="8" t="s">
        <v>1735</v>
      </c>
      <c r="B518" s="9" t="s">
        <v>12</v>
      </c>
      <c r="C518" s="9" t="s">
        <v>1736</v>
      </c>
      <c r="D518" s="9" t="s">
        <v>1737</v>
      </c>
      <c r="E518" s="9" t="s">
        <v>100</v>
      </c>
      <c r="F518" s="10">
        <v>7606</v>
      </c>
      <c r="G518" s="10">
        <v>8746</v>
      </c>
      <c r="H518" s="10">
        <v>9887</v>
      </c>
      <c r="I518" s="10">
        <v>11028</v>
      </c>
      <c r="J518" s="10">
        <v>12170</v>
      </c>
      <c r="K518" s="10">
        <v>22737</v>
      </c>
      <c r="L518" s="9">
        <v>0</v>
      </c>
    </row>
    <row r="519" spans="1:12" ht="15.75" x14ac:dyDescent="0.25">
      <c r="A519" s="8" t="s">
        <v>1738</v>
      </c>
      <c r="B519" s="9" t="s">
        <v>12</v>
      </c>
      <c r="C519" s="9" t="s">
        <v>1739</v>
      </c>
      <c r="D519" s="9" t="s">
        <v>1740</v>
      </c>
      <c r="E519" s="9" t="s">
        <v>104</v>
      </c>
      <c r="F519" s="10">
        <v>8385</v>
      </c>
      <c r="G519" s="10">
        <v>9643</v>
      </c>
      <c r="H519" s="10">
        <v>10901</v>
      </c>
      <c r="I519" s="10">
        <v>12159</v>
      </c>
      <c r="J519" s="10">
        <v>13417</v>
      </c>
      <c r="K519" s="10">
        <v>22737</v>
      </c>
      <c r="L519" s="9">
        <v>0</v>
      </c>
    </row>
    <row r="520" spans="1:12" ht="15.75" x14ac:dyDescent="0.25">
      <c r="A520" s="8" t="s">
        <v>1741</v>
      </c>
      <c r="B520" s="9" t="s">
        <v>12</v>
      </c>
      <c r="C520" s="9" t="s">
        <v>1742</v>
      </c>
      <c r="D520" s="9" t="s">
        <v>1743</v>
      </c>
      <c r="E520" s="9" t="s">
        <v>15</v>
      </c>
      <c r="F520" s="10">
        <v>4669</v>
      </c>
      <c r="G520" s="10">
        <v>5370</v>
      </c>
      <c r="H520" s="10">
        <v>6070</v>
      </c>
      <c r="I520" s="10">
        <v>6770</v>
      </c>
      <c r="J520" s="10">
        <v>7471</v>
      </c>
      <c r="K520" s="10">
        <v>22737</v>
      </c>
      <c r="L520" s="9">
        <v>0</v>
      </c>
    </row>
    <row r="521" spans="1:12" ht="15.75" x14ac:dyDescent="0.25">
      <c r="A521" s="8" t="s">
        <v>1744</v>
      </c>
      <c r="B521" s="9" t="s">
        <v>12</v>
      </c>
      <c r="C521" s="9" t="s">
        <v>1745</v>
      </c>
      <c r="D521" s="9" t="s">
        <v>1746</v>
      </c>
      <c r="E521" s="9" t="s">
        <v>255</v>
      </c>
      <c r="F521" s="10">
        <v>5405</v>
      </c>
      <c r="G521" s="10">
        <v>6216</v>
      </c>
      <c r="H521" s="10">
        <v>7027</v>
      </c>
      <c r="I521" s="10">
        <v>7838</v>
      </c>
      <c r="J521" s="10">
        <v>8649</v>
      </c>
      <c r="K521" s="10">
        <v>22737</v>
      </c>
      <c r="L521" s="9">
        <v>0</v>
      </c>
    </row>
    <row r="522" spans="1:12" ht="15.75" x14ac:dyDescent="0.25">
      <c r="A522" s="8" t="s">
        <v>1747</v>
      </c>
      <c r="B522" s="9" t="s">
        <v>12</v>
      </c>
      <c r="C522" s="9" t="s">
        <v>1748</v>
      </c>
      <c r="D522" s="9" t="s">
        <v>1749</v>
      </c>
      <c r="E522" s="9" t="s">
        <v>140</v>
      </c>
      <c r="F522" s="10">
        <v>5959</v>
      </c>
      <c r="G522" s="10">
        <v>6853</v>
      </c>
      <c r="H522" s="10">
        <v>7747</v>
      </c>
      <c r="I522" s="10">
        <v>8641</v>
      </c>
      <c r="J522" s="10">
        <v>9535</v>
      </c>
      <c r="K522" s="10">
        <v>22737</v>
      </c>
      <c r="L522" s="9">
        <v>0</v>
      </c>
    </row>
    <row r="523" spans="1:12" ht="15.75" x14ac:dyDescent="0.25">
      <c r="A523" s="8" t="s">
        <v>1750</v>
      </c>
      <c r="B523" s="9" t="s">
        <v>12</v>
      </c>
      <c r="C523" s="9" t="s">
        <v>1751</v>
      </c>
      <c r="D523" s="9" t="s">
        <v>1752</v>
      </c>
      <c r="E523" s="9" t="s">
        <v>47</v>
      </c>
      <c r="F523" s="10">
        <v>4033</v>
      </c>
      <c r="G523" s="10">
        <v>4638</v>
      </c>
      <c r="H523" s="10">
        <v>5244</v>
      </c>
      <c r="I523" s="10">
        <v>5849</v>
      </c>
      <c r="J523" s="10">
        <v>6454</v>
      </c>
      <c r="K523" s="10">
        <v>22737</v>
      </c>
      <c r="L523" s="9">
        <v>0</v>
      </c>
    </row>
    <row r="524" spans="1:12" ht="15.75" x14ac:dyDescent="0.25">
      <c r="A524" s="8" t="s">
        <v>1753</v>
      </c>
      <c r="B524" s="9" t="s">
        <v>12</v>
      </c>
      <c r="C524" s="9" t="s">
        <v>1754</v>
      </c>
      <c r="D524" s="9" t="s">
        <v>1755</v>
      </c>
      <c r="E524" s="9" t="s">
        <v>23</v>
      </c>
      <c r="F524" s="10">
        <v>6570</v>
      </c>
      <c r="G524" s="10">
        <v>7555</v>
      </c>
      <c r="H524" s="10">
        <v>8541</v>
      </c>
      <c r="I524" s="10">
        <v>9527</v>
      </c>
      <c r="J524" s="10">
        <v>10512</v>
      </c>
      <c r="K524" s="10">
        <v>22737</v>
      </c>
      <c r="L524" s="9">
        <v>0</v>
      </c>
    </row>
    <row r="525" spans="1:12" ht="15.75" x14ac:dyDescent="0.25">
      <c r="A525" s="8" t="s">
        <v>1756</v>
      </c>
      <c r="B525" s="9" t="s">
        <v>12</v>
      </c>
      <c r="C525" s="9" t="s">
        <v>1757</v>
      </c>
      <c r="D525" s="9" t="s">
        <v>1758</v>
      </c>
      <c r="E525" s="9" t="s">
        <v>104</v>
      </c>
      <c r="F525" s="10">
        <v>8385</v>
      </c>
      <c r="G525" s="10">
        <v>9643</v>
      </c>
      <c r="H525" s="10">
        <v>10901</v>
      </c>
      <c r="I525" s="10">
        <v>12159</v>
      </c>
      <c r="J525" s="10">
        <v>13417</v>
      </c>
      <c r="K525" s="10">
        <v>22737</v>
      </c>
      <c r="L525" s="9">
        <v>0</v>
      </c>
    </row>
    <row r="526" spans="1:12" ht="15.75" x14ac:dyDescent="0.25">
      <c r="A526" s="8" t="s">
        <v>1759</v>
      </c>
      <c r="B526" s="9" t="s">
        <v>12</v>
      </c>
      <c r="C526" s="9" t="s">
        <v>1760</v>
      </c>
      <c r="D526" s="9" t="s">
        <v>1761</v>
      </c>
      <c r="E526" s="9" t="s">
        <v>237</v>
      </c>
      <c r="F526" s="10">
        <v>3658</v>
      </c>
      <c r="G526" s="10">
        <v>4207</v>
      </c>
      <c r="H526" s="10">
        <v>4756</v>
      </c>
      <c r="I526" s="10">
        <v>5305</v>
      </c>
      <c r="J526" s="10">
        <v>5854</v>
      </c>
      <c r="K526" s="10">
        <v>22737</v>
      </c>
      <c r="L526" s="9">
        <v>0</v>
      </c>
    </row>
    <row r="527" spans="1:12" ht="15.75" x14ac:dyDescent="0.25">
      <c r="A527" s="8" t="s">
        <v>1762</v>
      </c>
      <c r="B527" s="9" t="s">
        <v>12</v>
      </c>
      <c r="C527" s="9" t="s">
        <v>1763</v>
      </c>
      <c r="D527" s="9" t="s">
        <v>1764</v>
      </c>
      <c r="E527" s="9" t="s">
        <v>47</v>
      </c>
      <c r="F527" s="10">
        <v>4033</v>
      </c>
      <c r="G527" s="10">
        <v>4638</v>
      </c>
      <c r="H527" s="10">
        <v>5244</v>
      </c>
      <c r="I527" s="10">
        <v>5849</v>
      </c>
      <c r="J527" s="10">
        <v>6454</v>
      </c>
      <c r="K527" s="10">
        <v>22737</v>
      </c>
      <c r="L527" s="9">
        <v>0</v>
      </c>
    </row>
    <row r="528" spans="1:12" ht="15.75" x14ac:dyDescent="0.25">
      <c r="A528" s="8" t="s">
        <v>1765</v>
      </c>
      <c r="B528" s="9" t="s">
        <v>12</v>
      </c>
      <c r="C528" s="9" t="s">
        <v>1766</v>
      </c>
      <c r="D528" s="9" t="s">
        <v>1767</v>
      </c>
      <c r="E528" s="9" t="s">
        <v>15</v>
      </c>
      <c r="F528" s="10">
        <v>4669</v>
      </c>
      <c r="G528" s="10">
        <v>5370</v>
      </c>
      <c r="H528" s="10">
        <v>6070</v>
      </c>
      <c r="I528" s="10">
        <v>6770</v>
      </c>
      <c r="J528" s="10">
        <v>7471</v>
      </c>
      <c r="K528" s="10">
        <v>22737</v>
      </c>
      <c r="L528" s="9">
        <v>0</v>
      </c>
    </row>
    <row r="529" spans="1:12" ht="15.75" x14ac:dyDescent="0.25">
      <c r="A529" s="8" t="s">
        <v>1768</v>
      </c>
      <c r="B529" s="9" t="s">
        <v>12</v>
      </c>
      <c r="C529" s="9" t="s">
        <v>1769</v>
      </c>
      <c r="D529" s="9" t="s">
        <v>1770</v>
      </c>
      <c r="E529" s="9" t="s">
        <v>121</v>
      </c>
      <c r="F529" s="10">
        <v>5675</v>
      </c>
      <c r="G529" s="10">
        <v>6527</v>
      </c>
      <c r="H529" s="10">
        <v>7378</v>
      </c>
      <c r="I529" s="10">
        <v>8230</v>
      </c>
      <c r="J529" s="10">
        <v>9081</v>
      </c>
      <c r="K529" s="10">
        <v>22737</v>
      </c>
      <c r="L529" s="9">
        <v>0</v>
      </c>
    </row>
    <row r="530" spans="1:12" ht="15.75" x14ac:dyDescent="0.25">
      <c r="A530" s="8" t="s">
        <v>1771</v>
      </c>
      <c r="B530" s="9" t="s">
        <v>12</v>
      </c>
      <c r="C530" s="9" t="s">
        <v>1772</v>
      </c>
      <c r="D530" s="9" t="s">
        <v>1773</v>
      </c>
      <c r="E530" s="9" t="s">
        <v>32</v>
      </c>
      <c r="F530" s="10">
        <v>7243</v>
      </c>
      <c r="G530" s="10">
        <v>8330</v>
      </c>
      <c r="H530" s="10">
        <v>9417</v>
      </c>
      <c r="I530" s="10">
        <v>10503</v>
      </c>
      <c r="J530" s="10">
        <v>11590</v>
      </c>
      <c r="K530" s="10">
        <v>22737</v>
      </c>
      <c r="L530" s="9">
        <v>0</v>
      </c>
    </row>
    <row r="531" spans="1:12" ht="15.75" x14ac:dyDescent="0.25">
      <c r="A531" s="8" t="s">
        <v>1774</v>
      </c>
      <c r="B531" s="9" t="s">
        <v>12</v>
      </c>
      <c r="C531" s="9" t="s">
        <v>1775</v>
      </c>
      <c r="D531" s="9" t="s">
        <v>1776</v>
      </c>
      <c r="E531" s="9" t="s">
        <v>100</v>
      </c>
      <c r="F531" s="10">
        <v>7606</v>
      </c>
      <c r="G531" s="10">
        <v>8746</v>
      </c>
      <c r="H531" s="10">
        <v>9887</v>
      </c>
      <c r="I531" s="10">
        <v>11028</v>
      </c>
      <c r="J531" s="10">
        <v>12170</v>
      </c>
      <c r="K531" s="10">
        <v>22737</v>
      </c>
      <c r="L531" s="9">
        <v>0</v>
      </c>
    </row>
    <row r="532" spans="1:12" ht="15.75" x14ac:dyDescent="0.25">
      <c r="A532" s="8" t="s">
        <v>1777</v>
      </c>
      <c r="B532" s="9" t="s">
        <v>12</v>
      </c>
      <c r="C532" s="9" t="s">
        <v>1778</v>
      </c>
      <c r="D532" s="9" t="s">
        <v>1779</v>
      </c>
      <c r="E532" s="9" t="s">
        <v>300</v>
      </c>
      <c r="F532" s="10">
        <v>4903</v>
      </c>
      <c r="G532" s="10">
        <v>5638</v>
      </c>
      <c r="H532" s="10">
        <v>6374</v>
      </c>
      <c r="I532" s="10">
        <v>7109</v>
      </c>
      <c r="J532" s="10">
        <v>7845</v>
      </c>
      <c r="K532" s="10">
        <v>22737</v>
      </c>
      <c r="L532" s="9">
        <v>0</v>
      </c>
    </row>
    <row r="533" spans="1:12" ht="15.75" x14ac:dyDescent="0.25">
      <c r="A533" s="8" t="s">
        <v>1780</v>
      </c>
      <c r="B533" s="9" t="s">
        <v>12</v>
      </c>
      <c r="C533" s="9" t="s">
        <v>1781</v>
      </c>
      <c r="D533" s="9" t="s">
        <v>1782</v>
      </c>
      <c r="E533" s="9" t="s">
        <v>121</v>
      </c>
      <c r="F533" s="10">
        <v>5675</v>
      </c>
      <c r="G533" s="10">
        <v>6527</v>
      </c>
      <c r="H533" s="10">
        <v>7378</v>
      </c>
      <c r="I533" s="10">
        <v>8230</v>
      </c>
      <c r="J533" s="10">
        <v>9081</v>
      </c>
      <c r="K533" s="10">
        <v>22737</v>
      </c>
      <c r="L533" s="9">
        <v>0</v>
      </c>
    </row>
    <row r="534" spans="1:12" ht="15.75" x14ac:dyDescent="0.25">
      <c r="A534" s="8" t="s">
        <v>1783</v>
      </c>
      <c r="B534" s="9" t="s">
        <v>12</v>
      </c>
      <c r="C534" s="9" t="s">
        <v>1784</v>
      </c>
      <c r="D534" s="9" t="s">
        <v>1785</v>
      </c>
      <c r="E534" s="9" t="s">
        <v>19</v>
      </c>
      <c r="F534" s="10">
        <v>5148</v>
      </c>
      <c r="G534" s="10">
        <v>5920</v>
      </c>
      <c r="H534" s="10">
        <v>6692</v>
      </c>
      <c r="I534" s="10">
        <v>7464</v>
      </c>
      <c r="J534" s="10">
        <v>8237</v>
      </c>
      <c r="K534" s="10">
        <v>22737</v>
      </c>
      <c r="L534" s="9">
        <v>0</v>
      </c>
    </row>
    <row r="535" spans="1:12" ht="15.75" x14ac:dyDescent="0.25">
      <c r="A535" s="8" t="s">
        <v>1786</v>
      </c>
      <c r="B535" s="9" t="s">
        <v>12</v>
      </c>
      <c r="C535" s="9" t="s">
        <v>1787</v>
      </c>
      <c r="D535" s="9" t="s">
        <v>1788</v>
      </c>
      <c r="E535" s="9" t="s">
        <v>121</v>
      </c>
      <c r="F535" s="10">
        <v>5675</v>
      </c>
      <c r="G535" s="10">
        <v>6527</v>
      </c>
      <c r="H535" s="10">
        <v>7378</v>
      </c>
      <c r="I535" s="10">
        <v>8230</v>
      </c>
      <c r="J535" s="10">
        <v>9081</v>
      </c>
      <c r="K535" s="10">
        <v>22737</v>
      </c>
      <c r="L535" s="9">
        <v>0</v>
      </c>
    </row>
    <row r="536" spans="1:12" ht="15.75" x14ac:dyDescent="0.25">
      <c r="A536" s="8" t="s">
        <v>1789</v>
      </c>
      <c r="B536" s="9" t="s">
        <v>12</v>
      </c>
      <c r="C536" s="9" t="s">
        <v>1790</v>
      </c>
      <c r="D536" s="9" t="s">
        <v>1791</v>
      </c>
      <c r="E536" s="9" t="s">
        <v>270</v>
      </c>
      <c r="F536" s="10">
        <v>4447</v>
      </c>
      <c r="G536" s="10">
        <v>5114</v>
      </c>
      <c r="H536" s="10">
        <v>5781</v>
      </c>
      <c r="I536" s="10">
        <v>6448</v>
      </c>
      <c r="J536" s="10">
        <v>7115</v>
      </c>
      <c r="K536" s="10">
        <v>22737</v>
      </c>
      <c r="L536" s="9">
        <v>1</v>
      </c>
    </row>
    <row r="537" spans="1:12" ht="15.75" x14ac:dyDescent="0.25">
      <c r="A537" s="8" t="s">
        <v>1792</v>
      </c>
      <c r="B537" s="9" t="s">
        <v>12</v>
      </c>
      <c r="C537" s="9" t="s">
        <v>1793</v>
      </c>
      <c r="D537" s="9" t="s">
        <v>1794</v>
      </c>
      <c r="E537" s="9" t="s">
        <v>23</v>
      </c>
      <c r="F537" s="10">
        <v>6570</v>
      </c>
      <c r="G537" s="10">
        <v>7555</v>
      </c>
      <c r="H537" s="10">
        <v>8541</v>
      </c>
      <c r="I537" s="10">
        <v>9527</v>
      </c>
      <c r="J537" s="10">
        <v>10512</v>
      </c>
      <c r="K537" s="10">
        <v>22737</v>
      </c>
      <c r="L537" s="9">
        <v>0</v>
      </c>
    </row>
    <row r="538" spans="1:12" ht="15.75" x14ac:dyDescent="0.25">
      <c r="A538" s="8" t="s">
        <v>1795</v>
      </c>
      <c r="B538" s="9" t="s">
        <v>12</v>
      </c>
      <c r="C538" s="9" t="s">
        <v>1796</v>
      </c>
      <c r="D538" s="9" t="s">
        <v>1797</v>
      </c>
      <c r="E538" s="9" t="s">
        <v>1798</v>
      </c>
      <c r="F538" s="10">
        <v>6898</v>
      </c>
      <c r="G538" s="10">
        <v>7933</v>
      </c>
      <c r="H538" s="10">
        <v>8968</v>
      </c>
      <c r="I538" s="10">
        <v>10003</v>
      </c>
      <c r="J538" s="10">
        <v>11038</v>
      </c>
      <c r="K538" s="10">
        <v>22737</v>
      </c>
      <c r="L538" s="9">
        <v>0</v>
      </c>
    </row>
    <row r="539" spans="1:12" ht="15.75" x14ac:dyDescent="0.25">
      <c r="A539" s="8" t="s">
        <v>1799</v>
      </c>
      <c r="B539" s="9" t="s">
        <v>12</v>
      </c>
      <c r="C539" s="9" t="s">
        <v>1800</v>
      </c>
      <c r="D539" s="9" t="s">
        <v>1801</v>
      </c>
      <c r="E539" s="9" t="s">
        <v>47</v>
      </c>
      <c r="F539" s="10">
        <v>4033</v>
      </c>
      <c r="G539" s="10">
        <v>4638</v>
      </c>
      <c r="H539" s="10">
        <v>5244</v>
      </c>
      <c r="I539" s="10">
        <v>5849</v>
      </c>
      <c r="J539" s="10">
        <v>6454</v>
      </c>
      <c r="K539" s="10">
        <v>22737</v>
      </c>
      <c r="L539" s="9">
        <v>0</v>
      </c>
    </row>
    <row r="540" spans="1:12" ht="15.75" x14ac:dyDescent="0.25">
      <c r="A540" s="8" t="s">
        <v>1802</v>
      </c>
      <c r="B540" s="9" t="s">
        <v>12</v>
      </c>
      <c r="C540" s="9" t="s">
        <v>1803</v>
      </c>
      <c r="D540" s="9" t="s">
        <v>1804</v>
      </c>
      <c r="E540" s="9" t="s">
        <v>270</v>
      </c>
      <c r="F540" s="10">
        <v>4447</v>
      </c>
      <c r="G540" s="10">
        <v>5114</v>
      </c>
      <c r="H540" s="10">
        <v>5781</v>
      </c>
      <c r="I540" s="10">
        <v>6448</v>
      </c>
      <c r="J540" s="10">
        <v>7115</v>
      </c>
      <c r="K540" s="10">
        <v>22737</v>
      </c>
      <c r="L540" s="9">
        <v>0</v>
      </c>
    </row>
    <row r="541" spans="1:12" ht="15.75" x14ac:dyDescent="0.25">
      <c r="A541" s="8" t="s">
        <v>1805</v>
      </c>
      <c r="B541" s="9" t="s">
        <v>12</v>
      </c>
      <c r="C541" s="9" t="s">
        <v>1806</v>
      </c>
      <c r="D541" s="9" t="s">
        <v>1807</v>
      </c>
      <c r="E541" s="9" t="s">
        <v>300</v>
      </c>
      <c r="F541" s="10">
        <v>4903</v>
      </c>
      <c r="G541" s="10">
        <v>5638</v>
      </c>
      <c r="H541" s="10">
        <v>6374</v>
      </c>
      <c r="I541" s="10">
        <v>7109</v>
      </c>
      <c r="J541" s="10">
        <v>7845</v>
      </c>
      <c r="K541" s="10">
        <v>22737</v>
      </c>
      <c r="L541" s="9">
        <v>0</v>
      </c>
    </row>
    <row r="542" spans="1:12" ht="15.75" x14ac:dyDescent="0.25">
      <c r="A542" s="8" t="s">
        <v>1808</v>
      </c>
      <c r="B542" s="9" t="s">
        <v>12</v>
      </c>
      <c r="C542" s="9" t="s">
        <v>1809</v>
      </c>
      <c r="D542" s="9" t="s">
        <v>1810</v>
      </c>
      <c r="E542" s="9" t="s">
        <v>43</v>
      </c>
      <c r="F542" s="10">
        <v>3484</v>
      </c>
      <c r="G542" s="10">
        <v>4007</v>
      </c>
      <c r="H542" s="10">
        <v>4530</v>
      </c>
      <c r="I542" s="10">
        <v>5052</v>
      </c>
      <c r="J542" s="10">
        <v>5575</v>
      </c>
      <c r="K542" s="10">
        <v>22737</v>
      </c>
      <c r="L542" s="9">
        <v>1</v>
      </c>
    </row>
    <row r="543" spans="1:12" ht="15.75" x14ac:dyDescent="0.25">
      <c r="A543" s="8" t="s">
        <v>1811</v>
      </c>
      <c r="B543" s="9" t="s">
        <v>12</v>
      </c>
      <c r="C543" s="9" t="s">
        <v>1812</v>
      </c>
      <c r="D543" s="9" t="s">
        <v>1813</v>
      </c>
      <c r="E543" s="9" t="s">
        <v>15</v>
      </c>
      <c r="F543" s="10">
        <v>4669</v>
      </c>
      <c r="G543" s="10">
        <v>5370</v>
      </c>
      <c r="H543" s="10">
        <v>6070</v>
      </c>
      <c r="I543" s="10">
        <v>6770</v>
      </c>
      <c r="J543" s="10">
        <v>7471</v>
      </c>
      <c r="K543" s="10">
        <v>22737</v>
      </c>
      <c r="L543" s="9">
        <v>0</v>
      </c>
    </row>
    <row r="544" spans="1:12" ht="15.75" x14ac:dyDescent="0.25">
      <c r="A544" s="8" t="s">
        <v>1814</v>
      </c>
      <c r="B544" s="9" t="s">
        <v>12</v>
      </c>
      <c r="C544" s="9" t="s">
        <v>1815</v>
      </c>
      <c r="D544" s="9" t="s">
        <v>1816</v>
      </c>
      <c r="E544" s="9" t="s">
        <v>300</v>
      </c>
      <c r="F544" s="10">
        <v>4903</v>
      </c>
      <c r="G544" s="10">
        <v>5638</v>
      </c>
      <c r="H544" s="10">
        <v>6374</v>
      </c>
      <c r="I544" s="10">
        <v>7109</v>
      </c>
      <c r="J544" s="10">
        <v>7845</v>
      </c>
      <c r="K544" s="10">
        <v>22737</v>
      </c>
      <c r="L544" s="9">
        <v>0</v>
      </c>
    </row>
    <row r="545" spans="1:12" ht="15.75" x14ac:dyDescent="0.25">
      <c r="A545" s="8" t="s">
        <v>1817</v>
      </c>
      <c r="B545" s="9" t="s">
        <v>12</v>
      </c>
      <c r="C545" s="9" t="s">
        <v>1818</v>
      </c>
      <c r="D545" s="9" t="s">
        <v>1819</v>
      </c>
      <c r="E545" s="9" t="s">
        <v>121</v>
      </c>
      <c r="F545" s="10">
        <v>5675</v>
      </c>
      <c r="G545" s="10">
        <v>6527</v>
      </c>
      <c r="H545" s="10">
        <v>7378</v>
      </c>
      <c r="I545" s="10">
        <v>8230</v>
      </c>
      <c r="J545" s="10">
        <v>9081</v>
      </c>
      <c r="K545" s="10">
        <v>22737</v>
      </c>
      <c r="L545" s="9">
        <v>0</v>
      </c>
    </row>
    <row r="546" spans="1:12" ht="15.75" x14ac:dyDescent="0.25">
      <c r="A546" s="8" t="s">
        <v>1820</v>
      </c>
      <c r="B546" s="9" t="s">
        <v>12</v>
      </c>
      <c r="C546" s="9" t="s">
        <v>1821</v>
      </c>
      <c r="D546" s="9" t="s">
        <v>1822</v>
      </c>
      <c r="E546" s="9" t="s">
        <v>47</v>
      </c>
      <c r="F546" s="10">
        <v>4033</v>
      </c>
      <c r="G546" s="10">
        <v>4638</v>
      </c>
      <c r="H546" s="10">
        <v>5244</v>
      </c>
      <c r="I546" s="10">
        <v>5849</v>
      </c>
      <c r="J546" s="10">
        <v>6454</v>
      </c>
      <c r="K546" s="10">
        <v>22737</v>
      </c>
      <c r="L546" s="9">
        <v>0</v>
      </c>
    </row>
    <row r="547" spans="1:12" ht="15.75" x14ac:dyDescent="0.25">
      <c r="A547" s="8" t="s">
        <v>1823</v>
      </c>
      <c r="B547" s="9" t="s">
        <v>12</v>
      </c>
      <c r="C547" s="9" t="s">
        <v>1824</v>
      </c>
      <c r="D547" s="9" t="s">
        <v>1825</v>
      </c>
      <c r="E547" s="9" t="s">
        <v>23</v>
      </c>
      <c r="F547" s="10">
        <v>6570</v>
      </c>
      <c r="G547" s="10">
        <v>7555</v>
      </c>
      <c r="H547" s="10">
        <v>8541</v>
      </c>
      <c r="I547" s="10">
        <v>9527</v>
      </c>
      <c r="J547" s="10">
        <v>10512</v>
      </c>
      <c r="K547" s="10">
        <v>22737</v>
      </c>
      <c r="L547" s="9">
        <v>0</v>
      </c>
    </row>
    <row r="548" spans="1:12" ht="15.75" x14ac:dyDescent="0.25">
      <c r="A548" s="8" t="s">
        <v>1826</v>
      </c>
      <c r="B548" s="9" t="s">
        <v>183</v>
      </c>
      <c r="C548" s="9" t="s">
        <v>1827</v>
      </c>
      <c r="D548" s="9" t="s">
        <v>1828</v>
      </c>
      <c r="E548" s="9" t="s">
        <v>984</v>
      </c>
      <c r="F548" s="10">
        <v>4343</v>
      </c>
      <c r="G548" s="10">
        <v>4777</v>
      </c>
      <c r="H548" s="10">
        <v>5212</v>
      </c>
      <c r="I548" s="10">
        <v>5646</v>
      </c>
      <c r="J548" s="10">
        <v>6080</v>
      </c>
      <c r="K548" s="10">
        <v>22737</v>
      </c>
      <c r="L548" s="9">
        <v>0</v>
      </c>
    </row>
    <row r="549" spans="1:12" ht="15.75" x14ac:dyDescent="0.25">
      <c r="A549" s="8" t="s">
        <v>1829</v>
      </c>
      <c r="B549" s="9" t="s">
        <v>183</v>
      </c>
      <c r="C549" s="9" t="s">
        <v>1830</v>
      </c>
      <c r="D549" s="9" t="s">
        <v>1831</v>
      </c>
      <c r="E549" s="9" t="s">
        <v>403</v>
      </c>
      <c r="F549" s="10">
        <v>5279</v>
      </c>
      <c r="G549" s="10">
        <v>5807</v>
      </c>
      <c r="H549" s="10">
        <v>6335</v>
      </c>
      <c r="I549" s="10">
        <v>6863</v>
      </c>
      <c r="J549" s="10">
        <v>7391</v>
      </c>
      <c r="K549" s="10">
        <v>22737</v>
      </c>
      <c r="L549" s="9">
        <v>0</v>
      </c>
    </row>
    <row r="550" spans="1:12" ht="15.75" x14ac:dyDescent="0.25">
      <c r="A550" s="8" t="s">
        <v>1832</v>
      </c>
      <c r="B550" s="9" t="s">
        <v>12</v>
      </c>
      <c r="C550" s="9" t="s">
        <v>1833</v>
      </c>
      <c r="D550" s="9" t="s">
        <v>1834</v>
      </c>
      <c r="E550" s="9" t="s">
        <v>237</v>
      </c>
      <c r="F550" s="10">
        <v>3658</v>
      </c>
      <c r="G550" s="10">
        <v>4207</v>
      </c>
      <c r="H550" s="10">
        <v>4756</v>
      </c>
      <c r="I550" s="10">
        <v>5305</v>
      </c>
      <c r="J550" s="10">
        <v>5854</v>
      </c>
      <c r="K550" s="10">
        <v>22737</v>
      </c>
      <c r="L550" s="9">
        <v>0</v>
      </c>
    </row>
    <row r="551" spans="1:12" ht="15.75" x14ac:dyDescent="0.25">
      <c r="A551" s="8" t="s">
        <v>1835</v>
      </c>
      <c r="B551" s="9" t="s">
        <v>12</v>
      </c>
      <c r="C551" s="9" t="s">
        <v>1836</v>
      </c>
      <c r="D551" s="9" t="s">
        <v>1837</v>
      </c>
      <c r="E551" s="9" t="s">
        <v>47</v>
      </c>
      <c r="F551" s="10">
        <v>4033</v>
      </c>
      <c r="G551" s="10">
        <v>4638</v>
      </c>
      <c r="H551" s="10">
        <v>5244</v>
      </c>
      <c r="I551" s="10">
        <v>5849</v>
      </c>
      <c r="J551" s="10">
        <v>6454</v>
      </c>
      <c r="K551" s="10">
        <v>22737</v>
      </c>
      <c r="L551" s="9">
        <v>0</v>
      </c>
    </row>
    <row r="552" spans="1:12" ht="15.75" x14ac:dyDescent="0.25">
      <c r="A552" s="8" t="s">
        <v>1838</v>
      </c>
      <c r="B552" s="9" t="s">
        <v>12</v>
      </c>
      <c r="C552" s="9" t="s">
        <v>1839</v>
      </c>
      <c r="D552" s="9" t="s">
        <v>1840</v>
      </c>
      <c r="E552" s="9" t="s">
        <v>15</v>
      </c>
      <c r="F552" s="10">
        <v>4669</v>
      </c>
      <c r="G552" s="10">
        <v>5370</v>
      </c>
      <c r="H552" s="10">
        <v>6070</v>
      </c>
      <c r="I552" s="10">
        <v>6770</v>
      </c>
      <c r="J552" s="10">
        <v>7471</v>
      </c>
      <c r="K552" s="10">
        <v>22737</v>
      </c>
      <c r="L552" s="9">
        <v>0</v>
      </c>
    </row>
    <row r="553" spans="1:12" ht="15.75" x14ac:dyDescent="0.25">
      <c r="A553" s="8" t="s">
        <v>1841</v>
      </c>
      <c r="B553" s="9" t="s">
        <v>12</v>
      </c>
      <c r="C553" s="9" t="s">
        <v>1842</v>
      </c>
      <c r="D553" s="9" t="s">
        <v>1843</v>
      </c>
      <c r="E553" s="9" t="s">
        <v>121</v>
      </c>
      <c r="F553" s="10">
        <v>5675</v>
      </c>
      <c r="G553" s="10">
        <v>6527</v>
      </c>
      <c r="H553" s="10">
        <v>7378</v>
      </c>
      <c r="I553" s="10">
        <v>8230</v>
      </c>
      <c r="J553" s="10">
        <v>9081</v>
      </c>
      <c r="K553" s="10">
        <v>22737</v>
      </c>
      <c r="L553" s="9">
        <v>0</v>
      </c>
    </row>
    <row r="554" spans="1:12" ht="15.75" x14ac:dyDescent="0.25">
      <c r="A554" s="8" t="s">
        <v>1844</v>
      </c>
      <c r="B554" s="9" t="s">
        <v>12</v>
      </c>
      <c r="C554" s="9" t="s">
        <v>1845</v>
      </c>
      <c r="D554" s="9" t="s">
        <v>1846</v>
      </c>
      <c r="E554" s="9" t="s">
        <v>32</v>
      </c>
      <c r="F554" s="10">
        <v>7243</v>
      </c>
      <c r="G554" s="10">
        <v>8330</v>
      </c>
      <c r="H554" s="10">
        <v>9417</v>
      </c>
      <c r="I554" s="10">
        <v>10503</v>
      </c>
      <c r="J554" s="10">
        <v>11590</v>
      </c>
      <c r="K554" s="10">
        <v>22737</v>
      </c>
      <c r="L554" s="9">
        <v>0</v>
      </c>
    </row>
    <row r="555" spans="1:12" ht="15.75" x14ac:dyDescent="0.25">
      <c r="A555" s="8" t="s">
        <v>1847</v>
      </c>
      <c r="B555" s="9" t="s">
        <v>72</v>
      </c>
      <c r="C555" s="9" t="s">
        <v>1848</v>
      </c>
      <c r="D555" s="9" t="s">
        <v>1849</v>
      </c>
      <c r="E555" s="9" t="s">
        <v>91</v>
      </c>
      <c r="F555" s="10">
        <v>2730</v>
      </c>
      <c r="G555" s="10">
        <v>3003</v>
      </c>
      <c r="H555" s="10">
        <v>3276</v>
      </c>
      <c r="I555" s="10">
        <v>3549</v>
      </c>
      <c r="J555" s="10">
        <v>3822</v>
      </c>
      <c r="K555" s="10">
        <v>22737</v>
      </c>
      <c r="L555" s="9">
        <v>1</v>
      </c>
    </row>
    <row r="556" spans="1:12" ht="15.75" x14ac:dyDescent="0.25">
      <c r="A556" s="8" t="s">
        <v>1850</v>
      </c>
      <c r="B556" s="9" t="s">
        <v>72</v>
      </c>
      <c r="C556" s="9" t="s">
        <v>1851</v>
      </c>
      <c r="D556" s="9" t="s">
        <v>1852</v>
      </c>
      <c r="E556" s="9" t="s">
        <v>508</v>
      </c>
      <c r="F556" s="10">
        <v>2867</v>
      </c>
      <c r="G556" s="10">
        <v>3153</v>
      </c>
      <c r="H556" s="10">
        <v>3440</v>
      </c>
      <c r="I556" s="10">
        <v>3727</v>
      </c>
      <c r="J556" s="10">
        <v>4013</v>
      </c>
      <c r="K556" s="10">
        <v>22737</v>
      </c>
      <c r="L556" s="9">
        <v>1</v>
      </c>
    </row>
    <row r="557" spans="1:12" ht="15.75" x14ac:dyDescent="0.25">
      <c r="A557" s="8" t="s">
        <v>1853</v>
      </c>
      <c r="B557" s="9" t="s">
        <v>72</v>
      </c>
      <c r="C557" s="9" t="s">
        <v>1854</v>
      </c>
      <c r="D557" s="9" t="s">
        <v>1855</v>
      </c>
      <c r="E557" s="9" t="s">
        <v>81</v>
      </c>
      <c r="F557" s="10">
        <v>3160</v>
      </c>
      <c r="G557" s="10">
        <v>3476</v>
      </c>
      <c r="H557" s="10">
        <v>3792</v>
      </c>
      <c r="I557" s="10">
        <v>4108</v>
      </c>
      <c r="J557" s="10">
        <v>4425</v>
      </c>
      <c r="K557" s="10">
        <v>22737</v>
      </c>
      <c r="L557" s="9">
        <v>1</v>
      </c>
    </row>
    <row r="558" spans="1:12" ht="15.75" x14ac:dyDescent="0.25">
      <c r="A558" s="8" t="s">
        <v>1856</v>
      </c>
      <c r="B558" s="9" t="s">
        <v>12</v>
      </c>
      <c r="C558" s="9" t="s">
        <v>1857</v>
      </c>
      <c r="D558" s="9" t="s">
        <v>1858</v>
      </c>
      <c r="E558" s="9" t="s">
        <v>237</v>
      </c>
      <c r="F558" s="10">
        <v>3658</v>
      </c>
      <c r="G558" s="10">
        <v>4207</v>
      </c>
      <c r="H558" s="10">
        <v>4756</v>
      </c>
      <c r="I558" s="10">
        <v>5305</v>
      </c>
      <c r="J558" s="10">
        <v>5854</v>
      </c>
      <c r="K558" s="10">
        <v>22737</v>
      </c>
      <c r="L558" s="9">
        <v>0</v>
      </c>
    </row>
    <row r="559" spans="1:12" ht="15.75" x14ac:dyDescent="0.25">
      <c r="A559" s="8" t="s">
        <v>1859</v>
      </c>
      <c r="B559" s="9" t="s">
        <v>12</v>
      </c>
      <c r="C559" s="9" t="s">
        <v>1860</v>
      </c>
      <c r="D559" s="9" t="s">
        <v>1861</v>
      </c>
      <c r="E559" s="9" t="s">
        <v>47</v>
      </c>
      <c r="F559" s="10">
        <v>4033</v>
      </c>
      <c r="G559" s="10">
        <v>4638</v>
      </c>
      <c r="H559" s="10">
        <v>5244</v>
      </c>
      <c r="I559" s="10">
        <v>5849</v>
      </c>
      <c r="J559" s="10">
        <v>6454</v>
      </c>
      <c r="K559" s="10">
        <v>22737</v>
      </c>
      <c r="L559" s="9">
        <v>0</v>
      </c>
    </row>
    <row r="560" spans="1:12" ht="15.75" x14ac:dyDescent="0.25">
      <c r="A560" s="8" t="s">
        <v>1862</v>
      </c>
      <c r="B560" s="9" t="s">
        <v>12</v>
      </c>
      <c r="C560" s="9" t="s">
        <v>1863</v>
      </c>
      <c r="D560" s="9" t="s">
        <v>1864</v>
      </c>
      <c r="E560" s="9" t="s">
        <v>15</v>
      </c>
      <c r="F560" s="10">
        <v>4669</v>
      </c>
      <c r="G560" s="10">
        <v>5370</v>
      </c>
      <c r="H560" s="10">
        <v>6070</v>
      </c>
      <c r="I560" s="10">
        <v>6770</v>
      </c>
      <c r="J560" s="10">
        <v>7471</v>
      </c>
      <c r="K560" s="10">
        <v>22737</v>
      </c>
      <c r="L560" s="9">
        <v>0</v>
      </c>
    </row>
    <row r="561" spans="1:12" ht="15.75" x14ac:dyDescent="0.25">
      <c r="A561" s="8" t="s">
        <v>1865</v>
      </c>
      <c r="B561" s="9" t="s">
        <v>284</v>
      </c>
      <c r="C561" s="9" t="s">
        <v>1866</v>
      </c>
      <c r="D561" s="9" t="s">
        <v>1867</v>
      </c>
      <c r="E561" s="9" t="s">
        <v>747</v>
      </c>
      <c r="F561" s="10">
        <v>3484</v>
      </c>
      <c r="G561" s="10">
        <v>3833</v>
      </c>
      <c r="H561" s="10">
        <v>4181</v>
      </c>
      <c r="I561" s="10">
        <v>4530</v>
      </c>
      <c r="J561" s="10">
        <v>4878</v>
      </c>
      <c r="K561" s="10">
        <v>22737</v>
      </c>
      <c r="L561" s="9">
        <v>1</v>
      </c>
    </row>
    <row r="562" spans="1:12" ht="15.75" x14ac:dyDescent="0.25">
      <c r="A562" s="8" t="s">
        <v>1868</v>
      </c>
      <c r="B562" s="9" t="s">
        <v>12</v>
      </c>
      <c r="C562" s="9" t="s">
        <v>1869</v>
      </c>
      <c r="D562" s="9" t="s">
        <v>1870</v>
      </c>
      <c r="E562" s="9" t="s">
        <v>108</v>
      </c>
      <c r="F562" s="10">
        <v>3841</v>
      </c>
      <c r="G562" s="10">
        <v>4418</v>
      </c>
      <c r="H562" s="10">
        <v>4994</v>
      </c>
      <c r="I562" s="10">
        <v>5570</v>
      </c>
      <c r="J562" s="10">
        <v>6146</v>
      </c>
      <c r="K562" s="10">
        <v>22737</v>
      </c>
      <c r="L562" s="9">
        <v>0</v>
      </c>
    </row>
    <row r="563" spans="1:12" ht="15.75" x14ac:dyDescent="0.25">
      <c r="A563" s="8" t="s">
        <v>1871</v>
      </c>
      <c r="B563" s="9" t="s">
        <v>12</v>
      </c>
      <c r="C563" s="9" t="s">
        <v>1872</v>
      </c>
      <c r="D563" s="9" t="s">
        <v>1873</v>
      </c>
      <c r="E563" s="9" t="s">
        <v>47</v>
      </c>
      <c r="F563" s="10">
        <v>4033</v>
      </c>
      <c r="G563" s="10">
        <v>4638</v>
      </c>
      <c r="H563" s="10">
        <v>5244</v>
      </c>
      <c r="I563" s="10">
        <v>5849</v>
      </c>
      <c r="J563" s="10">
        <v>6454</v>
      </c>
      <c r="K563" s="10">
        <v>22737</v>
      </c>
      <c r="L563" s="9">
        <v>0</v>
      </c>
    </row>
    <row r="564" spans="1:12" ht="15.75" x14ac:dyDescent="0.25">
      <c r="A564" s="8" t="s">
        <v>1874</v>
      </c>
      <c r="B564" s="9" t="s">
        <v>12</v>
      </c>
      <c r="C564" s="9" t="s">
        <v>1875</v>
      </c>
      <c r="D564" s="9" t="s">
        <v>1876</v>
      </c>
      <c r="E564" s="9" t="s">
        <v>15</v>
      </c>
      <c r="F564" s="10">
        <v>4669</v>
      </c>
      <c r="G564" s="10">
        <v>5370</v>
      </c>
      <c r="H564" s="10">
        <v>6070</v>
      </c>
      <c r="I564" s="10">
        <v>6770</v>
      </c>
      <c r="J564" s="10">
        <v>7471</v>
      </c>
      <c r="K564" s="10">
        <v>22737</v>
      </c>
      <c r="L564" s="9">
        <v>0</v>
      </c>
    </row>
    <row r="565" spans="1:12" ht="15.75" x14ac:dyDescent="0.25">
      <c r="A565" s="8" t="s">
        <v>1877</v>
      </c>
      <c r="B565" s="9" t="s">
        <v>12</v>
      </c>
      <c r="C565" s="9" t="s">
        <v>1878</v>
      </c>
      <c r="D565" s="9" t="s">
        <v>1879</v>
      </c>
      <c r="E565" s="9" t="s">
        <v>121</v>
      </c>
      <c r="F565" s="10">
        <v>5675</v>
      </c>
      <c r="G565" s="10">
        <v>6527</v>
      </c>
      <c r="H565" s="10">
        <v>7378</v>
      </c>
      <c r="I565" s="10">
        <v>8230</v>
      </c>
      <c r="J565" s="10">
        <v>9081</v>
      </c>
      <c r="K565" s="10">
        <v>22737</v>
      </c>
      <c r="L565" s="9">
        <v>0</v>
      </c>
    </row>
    <row r="566" spans="1:12" ht="15.75" x14ac:dyDescent="0.25">
      <c r="A566" s="8" t="s">
        <v>1880</v>
      </c>
      <c r="B566" s="9" t="s">
        <v>12</v>
      </c>
      <c r="C566" s="9" t="s">
        <v>1881</v>
      </c>
      <c r="D566" s="9" t="s">
        <v>1882</v>
      </c>
      <c r="E566" s="9" t="s">
        <v>32</v>
      </c>
      <c r="F566" s="10">
        <v>7243</v>
      </c>
      <c r="G566" s="10">
        <v>8330</v>
      </c>
      <c r="H566" s="10">
        <v>9417</v>
      </c>
      <c r="I566" s="10">
        <v>10503</v>
      </c>
      <c r="J566" s="10">
        <v>11590</v>
      </c>
      <c r="K566" s="10">
        <v>22737</v>
      </c>
      <c r="L566" s="9">
        <v>0</v>
      </c>
    </row>
    <row r="567" spans="1:12" ht="15.75" x14ac:dyDescent="0.25">
      <c r="A567" s="8" t="s">
        <v>1883</v>
      </c>
      <c r="B567" s="9" t="s">
        <v>284</v>
      </c>
      <c r="C567" s="9" t="s">
        <v>1884</v>
      </c>
      <c r="D567" s="9" t="s">
        <v>1885</v>
      </c>
      <c r="E567" s="9" t="s">
        <v>287</v>
      </c>
      <c r="F567" s="10">
        <v>2866</v>
      </c>
      <c r="G567" s="10">
        <v>3153</v>
      </c>
      <c r="H567" s="10">
        <v>3440</v>
      </c>
      <c r="I567" s="10">
        <v>3727</v>
      </c>
      <c r="J567" s="10">
        <v>4013</v>
      </c>
      <c r="K567" s="10">
        <v>22737</v>
      </c>
      <c r="L567" s="9">
        <v>1</v>
      </c>
    </row>
    <row r="568" spans="1:12" ht="15.75" x14ac:dyDescent="0.25">
      <c r="A568" s="8" t="s">
        <v>1886</v>
      </c>
      <c r="B568" s="9" t="s">
        <v>284</v>
      </c>
      <c r="C568" s="9" t="s">
        <v>1887</v>
      </c>
      <c r="D568" s="9" t="s">
        <v>1888</v>
      </c>
      <c r="E568" s="9" t="s">
        <v>640</v>
      </c>
      <c r="F568" s="10">
        <v>3318</v>
      </c>
      <c r="G568" s="10">
        <v>3650</v>
      </c>
      <c r="H568" s="10">
        <v>3982</v>
      </c>
      <c r="I568" s="10">
        <v>4314</v>
      </c>
      <c r="J568" s="10">
        <v>4646</v>
      </c>
      <c r="K568" s="10">
        <v>22737</v>
      </c>
      <c r="L568" s="9">
        <v>1</v>
      </c>
    </row>
    <row r="569" spans="1:12" ht="15.75" x14ac:dyDescent="0.25">
      <c r="A569" s="8" t="s">
        <v>1889</v>
      </c>
      <c r="B569" s="9" t="s">
        <v>284</v>
      </c>
      <c r="C569" s="9" t="s">
        <v>1890</v>
      </c>
      <c r="D569" s="9" t="s">
        <v>1891</v>
      </c>
      <c r="E569" s="9" t="s">
        <v>751</v>
      </c>
      <c r="F569" s="10">
        <v>3658</v>
      </c>
      <c r="G569" s="10">
        <v>4024</v>
      </c>
      <c r="H569" s="10">
        <v>4390</v>
      </c>
      <c r="I569" s="10">
        <v>4756</v>
      </c>
      <c r="J569" s="10">
        <v>5122</v>
      </c>
      <c r="K569" s="10">
        <v>22737</v>
      </c>
      <c r="L569" s="9">
        <v>0</v>
      </c>
    </row>
    <row r="570" spans="1:12" ht="15.75" x14ac:dyDescent="0.25">
      <c r="A570" s="8" t="s">
        <v>1892</v>
      </c>
      <c r="B570" s="9" t="s">
        <v>72</v>
      </c>
      <c r="C570" s="9" t="s">
        <v>1893</v>
      </c>
      <c r="D570" s="9" t="s">
        <v>1894</v>
      </c>
      <c r="E570" s="9" t="s">
        <v>81</v>
      </c>
      <c r="F570" s="10">
        <v>3160</v>
      </c>
      <c r="G570" s="10">
        <v>3476</v>
      </c>
      <c r="H570" s="10">
        <v>3792</v>
      </c>
      <c r="I570" s="10">
        <v>4108</v>
      </c>
      <c r="J570" s="10">
        <v>4425</v>
      </c>
      <c r="K570" s="10">
        <v>22737</v>
      </c>
      <c r="L570" s="9">
        <v>1</v>
      </c>
    </row>
    <row r="571" spans="1:12" ht="15.75" x14ac:dyDescent="0.25">
      <c r="A571" s="8" t="s">
        <v>1895</v>
      </c>
      <c r="B571" s="9" t="s">
        <v>12</v>
      </c>
      <c r="C571" s="9" t="s">
        <v>1896</v>
      </c>
      <c r="D571" s="9" t="s">
        <v>1897</v>
      </c>
      <c r="E571" s="9" t="s">
        <v>108</v>
      </c>
      <c r="F571" s="10">
        <v>3841</v>
      </c>
      <c r="G571" s="10">
        <v>4418</v>
      </c>
      <c r="H571" s="10">
        <v>4994</v>
      </c>
      <c r="I571" s="10">
        <v>5570</v>
      </c>
      <c r="J571" s="10">
        <v>6146</v>
      </c>
      <c r="K571" s="10">
        <v>22737</v>
      </c>
      <c r="L571" s="9">
        <v>0</v>
      </c>
    </row>
    <row r="572" spans="1:12" ht="15.75" x14ac:dyDescent="0.25">
      <c r="A572" s="8" t="s">
        <v>1898</v>
      </c>
      <c r="B572" s="9" t="s">
        <v>12</v>
      </c>
      <c r="C572" s="9" t="s">
        <v>1899</v>
      </c>
      <c r="D572" s="9" t="s">
        <v>1900</v>
      </c>
      <c r="E572" s="9" t="s">
        <v>47</v>
      </c>
      <c r="F572" s="10">
        <v>4033</v>
      </c>
      <c r="G572" s="10">
        <v>4638</v>
      </c>
      <c r="H572" s="10">
        <v>5244</v>
      </c>
      <c r="I572" s="10">
        <v>5849</v>
      </c>
      <c r="J572" s="10">
        <v>6454</v>
      </c>
      <c r="K572" s="10">
        <v>22737</v>
      </c>
      <c r="L572" s="9">
        <v>0</v>
      </c>
    </row>
    <row r="573" spans="1:12" ht="15.75" x14ac:dyDescent="0.25">
      <c r="A573" s="8" t="s">
        <v>1901</v>
      </c>
      <c r="B573" s="9" t="s">
        <v>12</v>
      </c>
      <c r="C573" s="9" t="s">
        <v>1902</v>
      </c>
      <c r="D573" s="9" t="s">
        <v>1903</v>
      </c>
      <c r="E573" s="9" t="s">
        <v>15</v>
      </c>
      <c r="F573" s="10">
        <v>4669</v>
      </c>
      <c r="G573" s="10">
        <v>5370</v>
      </c>
      <c r="H573" s="10">
        <v>6070</v>
      </c>
      <c r="I573" s="10">
        <v>6770</v>
      </c>
      <c r="J573" s="10">
        <v>7471</v>
      </c>
      <c r="K573" s="10">
        <v>22737</v>
      </c>
      <c r="L573" s="9">
        <v>0</v>
      </c>
    </row>
    <row r="574" spans="1:12" ht="15.75" x14ac:dyDescent="0.25">
      <c r="A574" s="8" t="s">
        <v>1904</v>
      </c>
      <c r="B574" s="9" t="s">
        <v>12</v>
      </c>
      <c r="C574" s="9" t="s">
        <v>1905</v>
      </c>
      <c r="D574" s="9" t="s">
        <v>1906</v>
      </c>
      <c r="E574" s="9" t="s">
        <v>121</v>
      </c>
      <c r="F574" s="10">
        <v>5675</v>
      </c>
      <c r="G574" s="10">
        <v>6527</v>
      </c>
      <c r="H574" s="10">
        <v>7378</v>
      </c>
      <c r="I574" s="10">
        <v>8230</v>
      </c>
      <c r="J574" s="10">
        <v>9081</v>
      </c>
      <c r="K574" s="10">
        <v>22737</v>
      </c>
      <c r="L574" s="9">
        <v>0</v>
      </c>
    </row>
    <row r="575" spans="1:12" ht="15.75" x14ac:dyDescent="0.25">
      <c r="A575" s="8" t="s">
        <v>1907</v>
      </c>
      <c r="B575" s="9" t="s">
        <v>12</v>
      </c>
      <c r="C575" s="9" t="s">
        <v>1908</v>
      </c>
      <c r="D575" s="9" t="s">
        <v>1909</v>
      </c>
      <c r="E575" s="9" t="s">
        <v>32</v>
      </c>
      <c r="F575" s="10">
        <v>7243</v>
      </c>
      <c r="G575" s="10">
        <v>8330</v>
      </c>
      <c r="H575" s="10">
        <v>9417</v>
      </c>
      <c r="I575" s="10">
        <v>10503</v>
      </c>
      <c r="J575" s="10">
        <v>11590</v>
      </c>
      <c r="K575" s="10">
        <v>22737</v>
      </c>
      <c r="L575" s="9">
        <v>0</v>
      </c>
    </row>
    <row r="576" spans="1:12" ht="15.75" x14ac:dyDescent="0.25">
      <c r="A576" s="8" t="s">
        <v>1910</v>
      </c>
      <c r="B576" s="9" t="s">
        <v>12</v>
      </c>
      <c r="C576" s="9" t="s">
        <v>1911</v>
      </c>
      <c r="D576" s="9" t="s">
        <v>1912</v>
      </c>
      <c r="E576" s="9" t="s">
        <v>1913</v>
      </c>
      <c r="F576" s="10">
        <v>7986</v>
      </c>
      <c r="G576" s="10">
        <v>9184</v>
      </c>
      <c r="H576" s="10">
        <v>10382</v>
      </c>
      <c r="I576" s="10">
        <v>11580</v>
      </c>
      <c r="J576" s="10">
        <v>12778</v>
      </c>
      <c r="K576" s="10">
        <v>22737</v>
      </c>
      <c r="L576" s="9">
        <v>0</v>
      </c>
    </row>
    <row r="577" spans="1:12" ht="15.75" x14ac:dyDescent="0.25">
      <c r="A577" s="8" t="s">
        <v>1914</v>
      </c>
      <c r="B577" s="9" t="s">
        <v>199</v>
      </c>
      <c r="C577" s="9" t="s">
        <v>1915</v>
      </c>
      <c r="D577" s="9" t="s">
        <v>1916</v>
      </c>
      <c r="E577" s="9" t="s">
        <v>345</v>
      </c>
      <c r="F577" s="10">
        <v>5391</v>
      </c>
      <c r="G577" s="10">
        <v>5930</v>
      </c>
      <c r="H577" s="10">
        <v>6470</v>
      </c>
      <c r="I577" s="10">
        <v>7009</v>
      </c>
      <c r="J577" s="10">
        <v>7548</v>
      </c>
      <c r="K577" s="10">
        <v>22737</v>
      </c>
      <c r="L577" s="9">
        <v>1</v>
      </c>
    </row>
    <row r="578" spans="1:12" ht="15.75" x14ac:dyDescent="0.25">
      <c r="A578" s="8" t="s">
        <v>1917</v>
      </c>
      <c r="B578" s="9" t="s">
        <v>199</v>
      </c>
      <c r="C578" s="9" t="s">
        <v>1918</v>
      </c>
      <c r="D578" s="9" t="s">
        <v>1919</v>
      </c>
      <c r="E578" s="9" t="s">
        <v>366</v>
      </c>
      <c r="F578" s="10">
        <v>5944</v>
      </c>
      <c r="G578" s="10">
        <v>6538</v>
      </c>
      <c r="H578" s="10">
        <v>7133</v>
      </c>
      <c r="I578" s="10">
        <v>7727</v>
      </c>
      <c r="J578" s="10">
        <v>8322</v>
      </c>
      <c r="K578" s="10">
        <v>22737</v>
      </c>
      <c r="L578" s="9">
        <v>0</v>
      </c>
    </row>
    <row r="579" spans="1:12" ht="15.75" x14ac:dyDescent="0.25">
      <c r="A579" s="8" t="s">
        <v>1920</v>
      </c>
      <c r="B579" s="9" t="s">
        <v>199</v>
      </c>
      <c r="C579" s="9" t="s">
        <v>1921</v>
      </c>
      <c r="D579" s="9" t="s">
        <v>1922</v>
      </c>
      <c r="E579" s="9" t="s">
        <v>728</v>
      </c>
      <c r="F579" s="10">
        <v>6553</v>
      </c>
      <c r="G579" s="10">
        <v>7209</v>
      </c>
      <c r="H579" s="10">
        <v>7864</v>
      </c>
      <c r="I579" s="10">
        <v>8519</v>
      </c>
      <c r="J579" s="10">
        <v>9175</v>
      </c>
      <c r="K579" s="10">
        <v>22737</v>
      </c>
      <c r="L579" s="9">
        <v>0</v>
      </c>
    </row>
    <row r="580" spans="1:12" ht="15.75" x14ac:dyDescent="0.25">
      <c r="A580" s="8" t="s">
        <v>1923</v>
      </c>
      <c r="B580" s="9" t="s">
        <v>199</v>
      </c>
      <c r="C580" s="9" t="s">
        <v>1924</v>
      </c>
      <c r="D580" s="9" t="s">
        <v>1925</v>
      </c>
      <c r="E580" s="9" t="s">
        <v>1691</v>
      </c>
      <c r="F580" s="10">
        <v>6881</v>
      </c>
      <c r="G580" s="10">
        <v>7569</v>
      </c>
      <c r="H580" s="10">
        <v>8257</v>
      </c>
      <c r="I580" s="10">
        <v>8945</v>
      </c>
      <c r="J580" s="10">
        <v>9633</v>
      </c>
      <c r="K580" s="10">
        <v>22737</v>
      </c>
      <c r="L580" s="9">
        <v>0</v>
      </c>
    </row>
    <row r="581" spans="1:12" ht="15.75" x14ac:dyDescent="0.25">
      <c r="A581" s="8" t="s">
        <v>1926</v>
      </c>
      <c r="B581" s="9" t="s">
        <v>12</v>
      </c>
      <c r="C581" s="9" t="s">
        <v>1927</v>
      </c>
      <c r="D581" s="9" t="s">
        <v>1928</v>
      </c>
      <c r="E581" s="9" t="s">
        <v>237</v>
      </c>
      <c r="F581" s="10">
        <v>3658</v>
      </c>
      <c r="G581" s="10">
        <v>4207</v>
      </c>
      <c r="H581" s="10">
        <v>4756</v>
      </c>
      <c r="I581" s="10">
        <v>5305</v>
      </c>
      <c r="J581" s="10">
        <v>5854</v>
      </c>
      <c r="K581" s="10">
        <v>22737</v>
      </c>
      <c r="L581" s="9">
        <v>0</v>
      </c>
    </row>
    <row r="582" spans="1:12" ht="15.75" x14ac:dyDescent="0.25">
      <c r="A582" s="8" t="s">
        <v>1929</v>
      </c>
      <c r="B582" s="9" t="s">
        <v>183</v>
      </c>
      <c r="C582" s="9" t="s">
        <v>1930</v>
      </c>
      <c r="D582" s="9" t="s">
        <v>1931</v>
      </c>
      <c r="E582" s="9" t="s">
        <v>1932</v>
      </c>
      <c r="F582" s="10">
        <v>12828</v>
      </c>
      <c r="G582" s="10">
        <v>14111</v>
      </c>
      <c r="H582" s="10">
        <v>15394</v>
      </c>
      <c r="I582" s="10">
        <v>16676</v>
      </c>
      <c r="J582" s="10">
        <v>17959</v>
      </c>
      <c r="K582" s="10">
        <v>22737</v>
      </c>
      <c r="L582" s="9">
        <v>0</v>
      </c>
    </row>
    <row r="583" spans="1:12" ht="15.75" x14ac:dyDescent="0.25">
      <c r="A583" s="8" t="s">
        <v>1933</v>
      </c>
      <c r="B583" s="9" t="s">
        <v>183</v>
      </c>
      <c r="C583" s="9" t="s">
        <v>1934</v>
      </c>
      <c r="D583" s="9" t="s">
        <v>1935</v>
      </c>
      <c r="E583" s="9" t="s">
        <v>1936</v>
      </c>
      <c r="F583" s="10">
        <v>14370</v>
      </c>
      <c r="G583" s="10">
        <v>15807</v>
      </c>
      <c r="H583" s="10">
        <v>17244</v>
      </c>
      <c r="I583" s="10">
        <v>18681</v>
      </c>
      <c r="J583" s="10">
        <v>20118</v>
      </c>
      <c r="K583" s="10">
        <v>22737</v>
      </c>
      <c r="L583" s="9">
        <v>0</v>
      </c>
    </row>
    <row r="584" spans="1:12" ht="15.75" x14ac:dyDescent="0.25">
      <c r="A584" s="8" t="s">
        <v>1937</v>
      </c>
      <c r="B584" s="9" t="s">
        <v>183</v>
      </c>
      <c r="C584" s="9" t="s">
        <v>1938</v>
      </c>
      <c r="D584" s="9" t="s">
        <v>1939</v>
      </c>
      <c r="E584" s="9" t="s">
        <v>1940</v>
      </c>
      <c r="F584" s="10">
        <v>9618</v>
      </c>
      <c r="G584" s="10">
        <v>10580</v>
      </c>
      <c r="H584" s="10">
        <v>11542</v>
      </c>
      <c r="I584" s="10">
        <v>12503</v>
      </c>
      <c r="J584" s="10">
        <v>13465</v>
      </c>
      <c r="K584" s="10">
        <v>22737</v>
      </c>
      <c r="L584" s="9">
        <v>0</v>
      </c>
    </row>
    <row r="585" spans="1:12" ht="15.75" x14ac:dyDescent="0.25">
      <c r="A585" s="8" t="s">
        <v>1941</v>
      </c>
      <c r="B585" s="9" t="s">
        <v>183</v>
      </c>
      <c r="C585" s="9" t="s">
        <v>1942</v>
      </c>
      <c r="D585" s="9" t="s">
        <v>1943</v>
      </c>
      <c r="E585" s="9" t="s">
        <v>1944</v>
      </c>
      <c r="F585" s="10">
        <v>10803</v>
      </c>
      <c r="G585" s="10">
        <v>11883</v>
      </c>
      <c r="H585" s="10">
        <v>12964</v>
      </c>
      <c r="I585" s="10">
        <v>14044</v>
      </c>
      <c r="J585" s="10">
        <v>15124</v>
      </c>
      <c r="K585" s="10">
        <v>22737</v>
      </c>
      <c r="L585" s="9">
        <v>0</v>
      </c>
    </row>
    <row r="586" spans="1:12" ht="15.75" x14ac:dyDescent="0.25">
      <c r="A586" s="8" t="s">
        <v>1945</v>
      </c>
      <c r="B586" s="9" t="s">
        <v>183</v>
      </c>
      <c r="C586" s="9" t="s">
        <v>1946</v>
      </c>
      <c r="D586" s="9" t="s">
        <v>1947</v>
      </c>
      <c r="E586" s="9" t="s">
        <v>1948</v>
      </c>
      <c r="F586" s="10">
        <v>6111</v>
      </c>
      <c r="G586" s="10">
        <v>6722</v>
      </c>
      <c r="H586" s="10">
        <v>7333</v>
      </c>
      <c r="I586" s="10">
        <v>7944</v>
      </c>
      <c r="J586" s="10">
        <v>8555</v>
      </c>
      <c r="K586" s="10">
        <v>22737</v>
      </c>
      <c r="L586" s="9">
        <v>0</v>
      </c>
    </row>
    <row r="587" spans="1:12" ht="15.75" x14ac:dyDescent="0.25">
      <c r="A587" s="8" t="s">
        <v>1949</v>
      </c>
      <c r="B587" s="9" t="s">
        <v>183</v>
      </c>
      <c r="C587" s="9" t="s">
        <v>1950</v>
      </c>
      <c r="D587" s="9" t="s">
        <v>1951</v>
      </c>
      <c r="E587" s="9" t="s">
        <v>1952</v>
      </c>
      <c r="F587" s="10">
        <v>7569</v>
      </c>
      <c r="G587" s="10">
        <v>8326</v>
      </c>
      <c r="H587" s="10">
        <v>9083</v>
      </c>
      <c r="I587" s="10">
        <v>9840</v>
      </c>
      <c r="J587" s="10">
        <v>10597</v>
      </c>
      <c r="K587" s="10">
        <v>22737</v>
      </c>
      <c r="L587" s="9">
        <v>0</v>
      </c>
    </row>
    <row r="588" spans="1:12" ht="15.75" x14ac:dyDescent="0.25">
      <c r="A588" s="8" t="s">
        <v>1953</v>
      </c>
      <c r="B588" s="9" t="s">
        <v>183</v>
      </c>
      <c r="C588" s="9" t="s">
        <v>1954</v>
      </c>
      <c r="D588" s="9" t="s">
        <v>1955</v>
      </c>
      <c r="E588" s="9" t="s">
        <v>1956</v>
      </c>
      <c r="F588" s="10">
        <v>8190</v>
      </c>
      <c r="G588" s="10">
        <v>9009</v>
      </c>
      <c r="H588" s="10">
        <v>9828</v>
      </c>
      <c r="I588" s="10">
        <v>10647</v>
      </c>
      <c r="J588" s="10">
        <v>11466</v>
      </c>
      <c r="K588" s="10">
        <v>22737</v>
      </c>
      <c r="L588" s="9">
        <v>0</v>
      </c>
    </row>
    <row r="589" spans="1:12" ht="15.75" x14ac:dyDescent="0.25">
      <c r="A589" s="8" t="s">
        <v>1957</v>
      </c>
      <c r="B589" s="9" t="s">
        <v>183</v>
      </c>
      <c r="C589" s="9" t="s">
        <v>1958</v>
      </c>
      <c r="D589" s="9" t="s">
        <v>1959</v>
      </c>
      <c r="E589" s="9" t="s">
        <v>1960</v>
      </c>
      <c r="F589" s="10">
        <v>9029</v>
      </c>
      <c r="G589" s="10">
        <v>9932</v>
      </c>
      <c r="H589" s="10">
        <v>10835</v>
      </c>
      <c r="I589" s="10">
        <v>11738</v>
      </c>
      <c r="J589" s="10">
        <v>12641</v>
      </c>
      <c r="K589" s="10">
        <v>22737</v>
      </c>
      <c r="L589" s="9">
        <v>0</v>
      </c>
    </row>
    <row r="590" spans="1:12" ht="15.75" x14ac:dyDescent="0.25">
      <c r="A590" s="8" t="s">
        <v>1961</v>
      </c>
      <c r="B590" s="9" t="s">
        <v>12</v>
      </c>
      <c r="C590" s="9" t="s">
        <v>1962</v>
      </c>
      <c r="D590" s="9" t="s">
        <v>1963</v>
      </c>
      <c r="E590" s="9" t="s">
        <v>39</v>
      </c>
      <c r="F590" s="10">
        <v>3160</v>
      </c>
      <c r="G590" s="10">
        <v>3634</v>
      </c>
      <c r="H590" s="10">
        <v>4108</v>
      </c>
      <c r="I590" s="10">
        <v>4583</v>
      </c>
      <c r="J590" s="10">
        <v>5057</v>
      </c>
      <c r="K590" s="10">
        <v>22737</v>
      </c>
      <c r="L590" s="9">
        <v>0</v>
      </c>
    </row>
    <row r="591" spans="1:12" ht="15.75" x14ac:dyDescent="0.25">
      <c r="A591" s="8" t="s">
        <v>1964</v>
      </c>
      <c r="B591" s="9" t="s">
        <v>12</v>
      </c>
      <c r="C591" s="9" t="s">
        <v>1965</v>
      </c>
      <c r="D591" s="9" t="s">
        <v>1966</v>
      </c>
      <c r="E591" s="9" t="s">
        <v>43</v>
      </c>
      <c r="F591" s="10">
        <v>3484</v>
      </c>
      <c r="G591" s="10">
        <v>4007</v>
      </c>
      <c r="H591" s="10">
        <v>4530</v>
      </c>
      <c r="I591" s="10">
        <v>5052</v>
      </c>
      <c r="J591" s="10">
        <v>5575</v>
      </c>
      <c r="K591" s="10">
        <v>22737</v>
      </c>
      <c r="L591" s="9">
        <v>0</v>
      </c>
    </row>
    <row r="592" spans="1:12" ht="15.75" x14ac:dyDescent="0.25">
      <c r="A592" s="8" t="s">
        <v>1967</v>
      </c>
      <c r="B592" s="9" t="s">
        <v>72</v>
      </c>
      <c r="C592" s="9" t="s">
        <v>1968</v>
      </c>
      <c r="D592" s="9" t="s">
        <v>1969</v>
      </c>
      <c r="E592" s="9" t="s">
        <v>91</v>
      </c>
      <c r="F592" s="10">
        <v>2730</v>
      </c>
      <c r="G592" s="10">
        <v>3003</v>
      </c>
      <c r="H592" s="10">
        <v>3276</v>
      </c>
      <c r="I592" s="10">
        <v>3549</v>
      </c>
      <c r="J592" s="10">
        <v>3822</v>
      </c>
      <c r="K592" s="10">
        <v>22737</v>
      </c>
      <c r="L592" s="9">
        <v>1</v>
      </c>
    </row>
    <row r="593" spans="1:12" ht="15.75" x14ac:dyDescent="0.25">
      <c r="A593" s="8" t="s">
        <v>1970</v>
      </c>
      <c r="B593" s="9" t="s">
        <v>72</v>
      </c>
      <c r="C593" s="9" t="s">
        <v>1971</v>
      </c>
      <c r="D593" s="9" t="s">
        <v>1972</v>
      </c>
      <c r="E593" s="9" t="s">
        <v>508</v>
      </c>
      <c r="F593" s="10">
        <v>2867</v>
      </c>
      <c r="G593" s="10">
        <v>3153</v>
      </c>
      <c r="H593" s="10">
        <v>3440</v>
      </c>
      <c r="I593" s="10">
        <v>3727</v>
      </c>
      <c r="J593" s="10">
        <v>4013</v>
      </c>
      <c r="K593" s="10">
        <v>22737</v>
      </c>
      <c r="L593" s="9">
        <v>1</v>
      </c>
    </row>
    <row r="594" spans="1:12" ht="15.75" x14ac:dyDescent="0.25">
      <c r="A594" s="8" t="s">
        <v>1973</v>
      </c>
      <c r="B594" s="9" t="s">
        <v>72</v>
      </c>
      <c r="C594" s="9" t="s">
        <v>1974</v>
      </c>
      <c r="D594" s="9" t="s">
        <v>1975</v>
      </c>
      <c r="E594" s="9" t="s">
        <v>75</v>
      </c>
      <c r="F594" s="10">
        <v>3010</v>
      </c>
      <c r="G594" s="10">
        <v>3311</v>
      </c>
      <c r="H594" s="10">
        <v>3612</v>
      </c>
      <c r="I594" s="10">
        <v>3913</v>
      </c>
      <c r="J594" s="10">
        <v>4214</v>
      </c>
      <c r="K594" s="10">
        <v>22737</v>
      </c>
      <c r="L594" s="9">
        <v>1</v>
      </c>
    </row>
    <row r="595" spans="1:12" ht="15.75" x14ac:dyDescent="0.25">
      <c r="A595" s="8" t="s">
        <v>1976</v>
      </c>
      <c r="B595" s="9" t="s">
        <v>72</v>
      </c>
      <c r="C595" s="9" t="s">
        <v>1977</v>
      </c>
      <c r="D595" s="9" t="s">
        <v>1978</v>
      </c>
      <c r="E595" s="9" t="s">
        <v>81</v>
      </c>
      <c r="F595" s="10">
        <v>3160</v>
      </c>
      <c r="G595" s="10">
        <v>3476</v>
      </c>
      <c r="H595" s="10">
        <v>3792</v>
      </c>
      <c r="I595" s="10">
        <v>4108</v>
      </c>
      <c r="J595" s="10">
        <v>4425</v>
      </c>
      <c r="K595" s="10">
        <v>22737</v>
      </c>
      <c r="L595" s="9">
        <v>1</v>
      </c>
    </row>
    <row r="596" spans="1:12" ht="15.75" x14ac:dyDescent="0.25">
      <c r="A596" s="8" t="s">
        <v>1979</v>
      </c>
      <c r="B596" s="9" t="s">
        <v>72</v>
      </c>
      <c r="C596" s="9" t="s">
        <v>1980</v>
      </c>
      <c r="D596" s="9" t="s">
        <v>1981</v>
      </c>
      <c r="E596" s="9" t="s">
        <v>653</v>
      </c>
      <c r="F596" s="10">
        <v>3318</v>
      </c>
      <c r="G596" s="10">
        <v>3650</v>
      </c>
      <c r="H596" s="10">
        <v>3982</v>
      </c>
      <c r="I596" s="10">
        <v>4314</v>
      </c>
      <c r="J596" s="10">
        <v>4646</v>
      </c>
      <c r="K596" s="10">
        <v>22737</v>
      </c>
      <c r="L596" s="9">
        <v>1</v>
      </c>
    </row>
    <row r="597" spans="1:12" ht="15.75" x14ac:dyDescent="0.25">
      <c r="A597" s="8" t="s">
        <v>1982</v>
      </c>
      <c r="B597" s="9" t="s">
        <v>12</v>
      </c>
      <c r="C597" s="9" t="s">
        <v>1983</v>
      </c>
      <c r="D597" s="9" t="s">
        <v>1984</v>
      </c>
      <c r="E597" s="9" t="s">
        <v>259</v>
      </c>
      <c r="F597" s="10">
        <v>2730</v>
      </c>
      <c r="G597" s="10">
        <v>3139</v>
      </c>
      <c r="H597" s="10">
        <v>3549</v>
      </c>
      <c r="I597" s="10">
        <v>3959</v>
      </c>
      <c r="J597" s="10">
        <v>4368</v>
      </c>
      <c r="K597" s="10">
        <v>22737</v>
      </c>
      <c r="L597" s="9">
        <v>0</v>
      </c>
    </row>
    <row r="598" spans="1:12" ht="15.75" x14ac:dyDescent="0.25">
      <c r="A598" s="8" t="s">
        <v>1985</v>
      </c>
      <c r="B598" s="9" t="s">
        <v>12</v>
      </c>
      <c r="C598" s="9" t="s">
        <v>1986</v>
      </c>
      <c r="D598" s="9" t="s">
        <v>1987</v>
      </c>
      <c r="E598" s="9" t="s">
        <v>121</v>
      </c>
      <c r="F598" s="10">
        <v>5675</v>
      </c>
      <c r="G598" s="10">
        <v>6527</v>
      </c>
      <c r="H598" s="10">
        <v>7378</v>
      </c>
      <c r="I598" s="10">
        <v>8230</v>
      </c>
      <c r="J598" s="10">
        <v>9081</v>
      </c>
      <c r="K598" s="10">
        <v>22737</v>
      </c>
      <c r="L598" s="9">
        <v>0</v>
      </c>
    </row>
    <row r="599" spans="1:12" ht="15.75" x14ac:dyDescent="0.25">
      <c r="A599" s="8" t="s">
        <v>1988</v>
      </c>
      <c r="B599" s="9" t="s">
        <v>12</v>
      </c>
      <c r="C599" s="9" t="s">
        <v>1989</v>
      </c>
      <c r="D599" s="9" t="s">
        <v>1990</v>
      </c>
      <c r="E599" s="9" t="s">
        <v>140</v>
      </c>
      <c r="F599" s="10">
        <v>5959</v>
      </c>
      <c r="G599" s="10">
        <v>6853</v>
      </c>
      <c r="H599" s="10">
        <v>7747</v>
      </c>
      <c r="I599" s="10">
        <v>8641</v>
      </c>
      <c r="J599" s="10">
        <v>9535</v>
      </c>
      <c r="K599" s="10">
        <v>22737</v>
      </c>
      <c r="L599" s="9">
        <v>0</v>
      </c>
    </row>
    <row r="600" spans="1:12" ht="15.75" x14ac:dyDescent="0.25">
      <c r="A600" s="8" t="s">
        <v>1991</v>
      </c>
      <c r="B600" s="9" t="s">
        <v>12</v>
      </c>
      <c r="C600" s="9" t="s">
        <v>1992</v>
      </c>
      <c r="D600" s="9" t="s">
        <v>1993</v>
      </c>
      <c r="E600" s="9" t="s">
        <v>32</v>
      </c>
      <c r="F600" s="10">
        <v>7243</v>
      </c>
      <c r="G600" s="10">
        <v>8330</v>
      </c>
      <c r="H600" s="10">
        <v>9417</v>
      </c>
      <c r="I600" s="10">
        <v>10503</v>
      </c>
      <c r="J600" s="10">
        <v>11590</v>
      </c>
      <c r="K600" s="10">
        <v>22737</v>
      </c>
      <c r="L600" s="9">
        <v>0</v>
      </c>
    </row>
    <row r="601" spans="1:12" ht="15.75" x14ac:dyDescent="0.25">
      <c r="A601" s="8" t="s">
        <v>1994</v>
      </c>
      <c r="B601" s="9" t="s">
        <v>12</v>
      </c>
      <c r="C601" s="9" t="s">
        <v>1995</v>
      </c>
      <c r="D601" s="9" t="s">
        <v>1996</v>
      </c>
      <c r="E601" s="9" t="s">
        <v>100</v>
      </c>
      <c r="F601" s="10">
        <v>7606</v>
      </c>
      <c r="G601" s="10">
        <v>8746</v>
      </c>
      <c r="H601" s="10">
        <v>9887</v>
      </c>
      <c r="I601" s="10">
        <v>11028</v>
      </c>
      <c r="J601" s="10">
        <v>12170</v>
      </c>
      <c r="K601" s="10">
        <v>22737</v>
      </c>
      <c r="L601" s="9">
        <v>0</v>
      </c>
    </row>
    <row r="602" spans="1:12" ht="15.75" x14ac:dyDescent="0.25">
      <c r="A602" s="8" t="s">
        <v>1997</v>
      </c>
      <c r="B602" s="9" t="s">
        <v>52</v>
      </c>
      <c r="C602" s="9" t="s">
        <v>1998</v>
      </c>
      <c r="D602" s="9" t="s">
        <v>1999</v>
      </c>
      <c r="E602" s="9" t="s">
        <v>845</v>
      </c>
      <c r="F602" s="10">
        <v>4966</v>
      </c>
      <c r="G602" s="10">
        <v>5463</v>
      </c>
      <c r="H602" s="10">
        <v>5959</v>
      </c>
      <c r="I602" s="10">
        <v>6647</v>
      </c>
      <c r="J602" s="10">
        <v>7336</v>
      </c>
      <c r="K602" s="10">
        <v>22737</v>
      </c>
      <c r="L602" s="9">
        <v>0</v>
      </c>
    </row>
    <row r="603" spans="1:12" ht="15.75" x14ac:dyDescent="0.25">
      <c r="A603" s="8" t="s">
        <v>2000</v>
      </c>
      <c r="B603" s="9" t="s">
        <v>52</v>
      </c>
      <c r="C603" s="9" t="s">
        <v>2001</v>
      </c>
      <c r="D603" s="9" t="s">
        <v>2002</v>
      </c>
      <c r="E603" s="9" t="s">
        <v>130</v>
      </c>
      <c r="F603" s="10">
        <v>5475</v>
      </c>
      <c r="G603" s="10">
        <v>6022</v>
      </c>
      <c r="H603" s="10">
        <v>6570</v>
      </c>
      <c r="I603" s="10">
        <v>7329</v>
      </c>
      <c r="J603" s="10">
        <v>8087</v>
      </c>
      <c r="K603" s="10">
        <v>22737</v>
      </c>
      <c r="L603" s="9">
        <v>0</v>
      </c>
    </row>
    <row r="604" spans="1:12" ht="15.75" x14ac:dyDescent="0.25">
      <c r="A604" s="8" t="s">
        <v>2003</v>
      </c>
      <c r="B604" s="9" t="s">
        <v>52</v>
      </c>
      <c r="C604" s="9" t="s">
        <v>2004</v>
      </c>
      <c r="D604" s="9" t="s">
        <v>2005</v>
      </c>
      <c r="E604" s="9" t="s">
        <v>135</v>
      </c>
      <c r="F604" s="10">
        <v>6338</v>
      </c>
      <c r="G604" s="10">
        <v>6972</v>
      </c>
      <c r="H604" s="10">
        <v>7605</v>
      </c>
      <c r="I604" s="10">
        <v>8484</v>
      </c>
      <c r="J604" s="10">
        <v>9362</v>
      </c>
      <c r="K604" s="10">
        <v>22737</v>
      </c>
      <c r="L604" s="9">
        <v>0</v>
      </c>
    </row>
    <row r="605" spans="1:12" ht="15.75" x14ac:dyDescent="0.25">
      <c r="A605" s="8" t="s">
        <v>2006</v>
      </c>
      <c r="B605" s="9" t="s">
        <v>52</v>
      </c>
      <c r="C605" s="9" t="s">
        <v>2007</v>
      </c>
      <c r="D605" s="9" t="s">
        <v>2008</v>
      </c>
      <c r="E605" s="9" t="s">
        <v>918</v>
      </c>
      <c r="F605" s="10">
        <v>6988</v>
      </c>
      <c r="G605" s="10">
        <v>7686</v>
      </c>
      <c r="H605" s="10">
        <v>8385</v>
      </c>
      <c r="I605" s="10">
        <v>9353</v>
      </c>
      <c r="J605" s="10">
        <v>10322</v>
      </c>
      <c r="K605" s="10">
        <v>22737</v>
      </c>
      <c r="L605" s="9">
        <v>0</v>
      </c>
    </row>
    <row r="606" spans="1:12" ht="15.75" x14ac:dyDescent="0.25">
      <c r="A606" s="8" t="s">
        <v>2009</v>
      </c>
      <c r="B606" s="9" t="s">
        <v>52</v>
      </c>
      <c r="C606" s="9" t="s">
        <v>2010</v>
      </c>
      <c r="D606" s="9" t="s">
        <v>2011</v>
      </c>
      <c r="E606" s="9" t="s">
        <v>59</v>
      </c>
      <c r="F606" s="10">
        <v>7337</v>
      </c>
      <c r="G606" s="10">
        <v>8071</v>
      </c>
      <c r="H606" s="10">
        <v>8804</v>
      </c>
      <c r="I606" s="10">
        <v>9821</v>
      </c>
      <c r="J606" s="10">
        <v>10838</v>
      </c>
      <c r="K606" s="10">
        <v>22737</v>
      </c>
      <c r="L606" s="9">
        <v>0</v>
      </c>
    </row>
    <row r="607" spans="1:12" ht="15.75" x14ac:dyDescent="0.25">
      <c r="A607" s="8" t="s">
        <v>2012</v>
      </c>
      <c r="B607" s="9" t="s">
        <v>12</v>
      </c>
      <c r="C607" s="9" t="s">
        <v>2013</v>
      </c>
      <c r="D607" s="9" t="s">
        <v>2014</v>
      </c>
      <c r="E607" s="9" t="s">
        <v>121</v>
      </c>
      <c r="F607" s="10">
        <v>5675</v>
      </c>
      <c r="G607" s="10">
        <v>6527</v>
      </c>
      <c r="H607" s="10">
        <v>7378</v>
      </c>
      <c r="I607" s="10">
        <v>8230</v>
      </c>
      <c r="J607" s="10">
        <v>9081</v>
      </c>
      <c r="K607" s="10">
        <v>22737</v>
      </c>
      <c r="L607" s="9">
        <v>0</v>
      </c>
    </row>
    <row r="608" spans="1:12" ht="15.75" x14ac:dyDescent="0.25">
      <c r="A608" s="8" t="s">
        <v>2015</v>
      </c>
      <c r="B608" s="9" t="s">
        <v>284</v>
      </c>
      <c r="C608" s="9" t="s">
        <v>2016</v>
      </c>
      <c r="D608" s="9" t="s">
        <v>2017</v>
      </c>
      <c r="E608" s="9" t="s">
        <v>747</v>
      </c>
      <c r="F608" s="10">
        <v>3484</v>
      </c>
      <c r="G608" s="10">
        <v>3833</v>
      </c>
      <c r="H608" s="10">
        <v>4181</v>
      </c>
      <c r="I608" s="10">
        <v>4530</v>
      </c>
      <c r="J608" s="10">
        <v>4878</v>
      </c>
      <c r="K608" s="10">
        <v>22737</v>
      </c>
      <c r="L608" s="9">
        <v>1</v>
      </c>
    </row>
    <row r="609" spans="1:12" ht="15.75" x14ac:dyDescent="0.25">
      <c r="A609" s="8" t="s">
        <v>2018</v>
      </c>
      <c r="B609" s="9" t="s">
        <v>284</v>
      </c>
      <c r="C609" s="9" t="s">
        <v>2019</v>
      </c>
      <c r="D609" s="9" t="s">
        <v>2020</v>
      </c>
      <c r="E609" s="9" t="s">
        <v>603</v>
      </c>
      <c r="F609" s="10">
        <v>4033</v>
      </c>
      <c r="G609" s="10">
        <v>4437</v>
      </c>
      <c r="H609" s="10">
        <v>4840</v>
      </c>
      <c r="I609" s="10">
        <v>5244</v>
      </c>
      <c r="J609" s="10">
        <v>5647</v>
      </c>
      <c r="K609" s="10">
        <v>22737</v>
      </c>
      <c r="L609" s="9">
        <v>1</v>
      </c>
    </row>
    <row r="610" spans="1:12" ht="15.75" x14ac:dyDescent="0.25">
      <c r="A610" s="8" t="s">
        <v>2021</v>
      </c>
      <c r="B610" s="9" t="s">
        <v>284</v>
      </c>
      <c r="C610" s="9" t="s">
        <v>2022</v>
      </c>
      <c r="D610" s="9" t="s">
        <v>2023</v>
      </c>
      <c r="E610" s="9" t="s">
        <v>607</v>
      </c>
      <c r="F610" s="10">
        <v>4669</v>
      </c>
      <c r="G610" s="10">
        <v>5136</v>
      </c>
      <c r="H610" s="10">
        <v>5603</v>
      </c>
      <c r="I610" s="10">
        <v>6070</v>
      </c>
      <c r="J610" s="10">
        <v>6537</v>
      </c>
      <c r="K610" s="10">
        <v>22737</v>
      </c>
      <c r="L610" s="9">
        <v>1</v>
      </c>
    </row>
    <row r="611" spans="1:12" ht="15.75" x14ac:dyDescent="0.25">
      <c r="A611" s="8" t="s">
        <v>2024</v>
      </c>
      <c r="B611" s="9" t="s">
        <v>12</v>
      </c>
      <c r="C611" s="9" t="s">
        <v>2025</v>
      </c>
      <c r="D611" s="9" t="s">
        <v>2026</v>
      </c>
      <c r="E611" s="9" t="s">
        <v>237</v>
      </c>
      <c r="F611" s="10">
        <v>3658</v>
      </c>
      <c r="G611" s="10">
        <v>4207</v>
      </c>
      <c r="H611" s="10">
        <v>4756</v>
      </c>
      <c r="I611" s="10">
        <v>5305</v>
      </c>
      <c r="J611" s="10">
        <v>5854</v>
      </c>
      <c r="K611" s="10">
        <v>22737</v>
      </c>
      <c r="L611" s="9">
        <v>0</v>
      </c>
    </row>
    <row r="612" spans="1:12" ht="15.75" x14ac:dyDescent="0.25">
      <c r="A612" s="8" t="s">
        <v>2027</v>
      </c>
      <c r="B612" s="9" t="s">
        <v>12</v>
      </c>
      <c r="C612" s="9" t="s">
        <v>2028</v>
      </c>
      <c r="D612" s="9" t="s">
        <v>2029</v>
      </c>
      <c r="E612" s="9" t="s">
        <v>47</v>
      </c>
      <c r="F612" s="10">
        <v>4033</v>
      </c>
      <c r="G612" s="10">
        <v>4638</v>
      </c>
      <c r="H612" s="10">
        <v>5244</v>
      </c>
      <c r="I612" s="10">
        <v>5849</v>
      </c>
      <c r="J612" s="10">
        <v>6454</v>
      </c>
      <c r="K612" s="10">
        <v>22737</v>
      </c>
      <c r="L612" s="9">
        <v>0</v>
      </c>
    </row>
    <row r="613" spans="1:12" ht="15.75" x14ac:dyDescent="0.25">
      <c r="A613" s="8" t="s">
        <v>2030</v>
      </c>
      <c r="B613" s="9" t="s">
        <v>12</v>
      </c>
      <c r="C613" s="9" t="s">
        <v>2031</v>
      </c>
      <c r="D613" s="9" t="s">
        <v>2032</v>
      </c>
      <c r="E613" s="9" t="s">
        <v>15</v>
      </c>
      <c r="F613" s="10">
        <v>4669</v>
      </c>
      <c r="G613" s="10">
        <v>5370</v>
      </c>
      <c r="H613" s="10">
        <v>6070</v>
      </c>
      <c r="I613" s="10">
        <v>6770</v>
      </c>
      <c r="J613" s="10">
        <v>7471</v>
      </c>
      <c r="K613" s="10">
        <v>22737</v>
      </c>
      <c r="L613" s="9">
        <v>0</v>
      </c>
    </row>
    <row r="614" spans="1:12" ht="15.75" x14ac:dyDescent="0.25">
      <c r="A614" s="8" t="s">
        <v>2033</v>
      </c>
      <c r="B614" s="9" t="s">
        <v>12</v>
      </c>
      <c r="C614" s="9" t="s">
        <v>2034</v>
      </c>
      <c r="D614" s="9" t="s">
        <v>2035</v>
      </c>
      <c r="E614" s="9" t="s">
        <v>121</v>
      </c>
      <c r="F614" s="10">
        <v>5675</v>
      </c>
      <c r="G614" s="10">
        <v>6527</v>
      </c>
      <c r="H614" s="10">
        <v>7378</v>
      </c>
      <c r="I614" s="10">
        <v>8230</v>
      </c>
      <c r="J614" s="10">
        <v>9081</v>
      </c>
      <c r="K614" s="10">
        <v>22737</v>
      </c>
      <c r="L614" s="9">
        <v>0</v>
      </c>
    </row>
    <row r="615" spans="1:12" ht="15.75" x14ac:dyDescent="0.25">
      <c r="A615" s="8" t="s">
        <v>2036</v>
      </c>
      <c r="B615" s="9" t="s">
        <v>12</v>
      </c>
      <c r="C615" s="9" t="s">
        <v>2037</v>
      </c>
      <c r="D615" s="9" t="s">
        <v>2038</v>
      </c>
      <c r="E615" s="9" t="s">
        <v>32</v>
      </c>
      <c r="F615" s="10">
        <v>7243</v>
      </c>
      <c r="G615" s="10">
        <v>8330</v>
      </c>
      <c r="H615" s="10">
        <v>9417</v>
      </c>
      <c r="I615" s="10">
        <v>10503</v>
      </c>
      <c r="J615" s="10">
        <v>11590</v>
      </c>
      <c r="K615" s="10">
        <v>22737</v>
      </c>
      <c r="L615" s="9">
        <v>0</v>
      </c>
    </row>
    <row r="616" spans="1:12" ht="15.75" x14ac:dyDescent="0.25">
      <c r="A616" s="8" t="s">
        <v>2039</v>
      </c>
      <c r="B616" s="9" t="s">
        <v>12</v>
      </c>
      <c r="C616" s="9" t="s">
        <v>2040</v>
      </c>
      <c r="D616" s="9" t="s">
        <v>2041</v>
      </c>
      <c r="E616" s="9" t="s">
        <v>259</v>
      </c>
      <c r="F616" s="10">
        <v>2730</v>
      </c>
      <c r="G616" s="10">
        <v>3139</v>
      </c>
      <c r="H616" s="10">
        <v>3549</v>
      </c>
      <c r="I616" s="10">
        <v>3959</v>
      </c>
      <c r="J616" s="10">
        <v>4368</v>
      </c>
      <c r="K616" s="10">
        <v>22737</v>
      </c>
      <c r="L616" s="9">
        <v>1</v>
      </c>
    </row>
    <row r="617" spans="1:12" ht="15.75" x14ac:dyDescent="0.25">
      <c r="A617" s="8" t="s">
        <v>2042</v>
      </c>
      <c r="B617" s="9" t="s">
        <v>12</v>
      </c>
      <c r="C617" s="9" t="s">
        <v>2043</v>
      </c>
      <c r="D617" s="9" t="s">
        <v>2044</v>
      </c>
      <c r="E617" s="9" t="s">
        <v>39</v>
      </c>
      <c r="F617" s="10">
        <v>3160</v>
      </c>
      <c r="G617" s="10">
        <v>3634</v>
      </c>
      <c r="H617" s="10">
        <v>4108</v>
      </c>
      <c r="I617" s="10">
        <v>4583</v>
      </c>
      <c r="J617" s="10">
        <v>5057</v>
      </c>
      <c r="K617" s="10">
        <v>22737</v>
      </c>
      <c r="L617" s="9">
        <v>1</v>
      </c>
    </row>
    <row r="618" spans="1:12" ht="15.75" x14ac:dyDescent="0.25">
      <c r="A618" s="8" t="s">
        <v>2045</v>
      </c>
      <c r="B618" s="9" t="s">
        <v>12</v>
      </c>
      <c r="C618" s="9" t="s">
        <v>2046</v>
      </c>
      <c r="D618" s="9" t="s">
        <v>2047</v>
      </c>
      <c r="E618" s="9" t="s">
        <v>43</v>
      </c>
      <c r="F618" s="10">
        <v>3484</v>
      </c>
      <c r="G618" s="10">
        <v>4007</v>
      </c>
      <c r="H618" s="10">
        <v>4530</v>
      </c>
      <c r="I618" s="10">
        <v>5052</v>
      </c>
      <c r="J618" s="10">
        <v>5575</v>
      </c>
      <c r="K618" s="10">
        <v>22737</v>
      </c>
      <c r="L618" s="9">
        <v>1</v>
      </c>
    </row>
    <row r="619" spans="1:12" ht="15.75" x14ac:dyDescent="0.25">
      <c r="A619" s="8" t="s">
        <v>2048</v>
      </c>
      <c r="B619" s="9" t="s">
        <v>12</v>
      </c>
      <c r="C619" s="9" t="s">
        <v>2049</v>
      </c>
      <c r="D619" s="9" t="s">
        <v>2050</v>
      </c>
      <c r="E619" s="9" t="s">
        <v>237</v>
      </c>
      <c r="F619" s="10">
        <v>3658</v>
      </c>
      <c r="G619" s="10">
        <v>4207</v>
      </c>
      <c r="H619" s="10">
        <v>4756</v>
      </c>
      <c r="I619" s="10">
        <v>5305</v>
      </c>
      <c r="J619" s="10">
        <v>5854</v>
      </c>
      <c r="K619" s="10">
        <v>22737</v>
      </c>
      <c r="L619" s="9">
        <v>1</v>
      </c>
    </row>
    <row r="620" spans="1:12" ht="15.75" x14ac:dyDescent="0.25">
      <c r="A620" s="8" t="s">
        <v>2051</v>
      </c>
      <c r="B620" s="9" t="s">
        <v>72</v>
      </c>
      <c r="C620" s="9" t="s">
        <v>2052</v>
      </c>
      <c r="D620" s="9" t="s">
        <v>2053</v>
      </c>
      <c r="E620" s="9" t="s">
        <v>1385</v>
      </c>
      <c r="F620" s="10">
        <v>4235</v>
      </c>
      <c r="G620" s="10">
        <v>4659</v>
      </c>
      <c r="H620" s="10">
        <v>5082</v>
      </c>
      <c r="I620" s="10">
        <v>5506</v>
      </c>
      <c r="J620" s="10">
        <v>5929</v>
      </c>
      <c r="K620" s="10">
        <v>22737</v>
      </c>
      <c r="L620" s="9">
        <v>1</v>
      </c>
    </row>
    <row r="621" spans="1:12" ht="15.75" x14ac:dyDescent="0.25">
      <c r="A621" s="8" t="s">
        <v>2054</v>
      </c>
      <c r="B621" s="9" t="s">
        <v>72</v>
      </c>
      <c r="C621" s="9" t="s">
        <v>2055</v>
      </c>
      <c r="D621" s="9" t="s">
        <v>2056</v>
      </c>
      <c r="E621" s="9" t="s">
        <v>1447</v>
      </c>
      <c r="F621" s="10">
        <v>4447</v>
      </c>
      <c r="G621" s="10">
        <v>4892</v>
      </c>
      <c r="H621" s="10">
        <v>5336</v>
      </c>
      <c r="I621" s="10">
        <v>5781</v>
      </c>
      <c r="J621" s="10">
        <v>6226</v>
      </c>
      <c r="K621" s="10">
        <v>22737</v>
      </c>
      <c r="L621" s="9">
        <v>0</v>
      </c>
    </row>
    <row r="622" spans="1:12" ht="15.75" x14ac:dyDescent="0.25">
      <c r="A622" s="8" t="s">
        <v>2057</v>
      </c>
      <c r="B622" s="9" t="s">
        <v>72</v>
      </c>
      <c r="C622" s="9" t="s">
        <v>2058</v>
      </c>
      <c r="D622" s="9" t="s">
        <v>2059</v>
      </c>
      <c r="E622" s="9" t="s">
        <v>772</v>
      </c>
      <c r="F622" s="10">
        <v>5405</v>
      </c>
      <c r="G622" s="10">
        <v>5946</v>
      </c>
      <c r="H622" s="10">
        <v>6486</v>
      </c>
      <c r="I622" s="10">
        <v>7027</v>
      </c>
      <c r="J622" s="10">
        <v>7567</v>
      </c>
      <c r="K622" s="10">
        <v>22737</v>
      </c>
      <c r="L622" s="9">
        <v>0</v>
      </c>
    </row>
    <row r="623" spans="1:12" ht="15.75" x14ac:dyDescent="0.25">
      <c r="A623" s="8" t="s">
        <v>2060</v>
      </c>
      <c r="B623" s="9" t="s">
        <v>72</v>
      </c>
      <c r="C623" s="9" t="s">
        <v>2061</v>
      </c>
      <c r="D623" s="9" t="s">
        <v>2062</v>
      </c>
      <c r="E623" s="9" t="s">
        <v>504</v>
      </c>
      <c r="F623" s="10">
        <v>3658</v>
      </c>
      <c r="G623" s="10">
        <v>4024</v>
      </c>
      <c r="H623" s="10">
        <v>4390</v>
      </c>
      <c r="I623" s="10">
        <v>4756</v>
      </c>
      <c r="J623" s="10">
        <v>5122</v>
      </c>
      <c r="K623" s="10">
        <v>22737</v>
      </c>
      <c r="L623" s="9">
        <v>1</v>
      </c>
    </row>
    <row r="624" spans="1:12" ht="15.75" x14ac:dyDescent="0.25">
      <c r="A624" s="8" t="s">
        <v>2063</v>
      </c>
      <c r="B624" s="9" t="s">
        <v>12</v>
      </c>
      <c r="C624" s="9" t="s">
        <v>2064</v>
      </c>
      <c r="D624" s="9" t="s">
        <v>2065</v>
      </c>
      <c r="E624" s="9" t="s">
        <v>300</v>
      </c>
      <c r="F624" s="10">
        <v>4903</v>
      </c>
      <c r="G624" s="10">
        <v>5638</v>
      </c>
      <c r="H624" s="10">
        <v>6374</v>
      </c>
      <c r="I624" s="10">
        <v>7109</v>
      </c>
      <c r="J624" s="10">
        <v>7845</v>
      </c>
      <c r="K624" s="10">
        <v>22737</v>
      </c>
      <c r="L624" s="9">
        <v>0</v>
      </c>
    </row>
    <row r="625" spans="1:12" ht="15.75" x14ac:dyDescent="0.25">
      <c r="A625" s="8" t="s">
        <v>2066</v>
      </c>
      <c r="B625" s="9" t="s">
        <v>12</v>
      </c>
      <c r="C625" s="9" t="s">
        <v>2067</v>
      </c>
      <c r="D625" s="9" t="s">
        <v>2068</v>
      </c>
      <c r="E625" s="9" t="s">
        <v>121</v>
      </c>
      <c r="F625" s="10">
        <v>5675</v>
      </c>
      <c r="G625" s="10">
        <v>6527</v>
      </c>
      <c r="H625" s="10">
        <v>7378</v>
      </c>
      <c r="I625" s="10">
        <v>8230</v>
      </c>
      <c r="J625" s="10">
        <v>9081</v>
      </c>
      <c r="K625" s="10">
        <v>22737</v>
      </c>
      <c r="L625" s="9">
        <v>0</v>
      </c>
    </row>
    <row r="626" spans="1:12" ht="15.75" x14ac:dyDescent="0.25">
      <c r="A626" s="8" t="s">
        <v>2069</v>
      </c>
      <c r="B626" s="9" t="s">
        <v>12</v>
      </c>
      <c r="C626" s="9" t="s">
        <v>2070</v>
      </c>
      <c r="D626" s="9" t="s">
        <v>2071</v>
      </c>
      <c r="E626" s="9" t="s">
        <v>23</v>
      </c>
      <c r="F626" s="10">
        <v>6570</v>
      </c>
      <c r="G626" s="10">
        <v>7555</v>
      </c>
      <c r="H626" s="10">
        <v>8541</v>
      </c>
      <c r="I626" s="10">
        <v>9527</v>
      </c>
      <c r="J626" s="10">
        <v>10512</v>
      </c>
      <c r="K626" s="10">
        <v>22737</v>
      </c>
      <c r="L626" s="9">
        <v>0</v>
      </c>
    </row>
    <row r="627" spans="1:12" ht="15.75" x14ac:dyDescent="0.25">
      <c r="A627" s="8" t="s">
        <v>2072</v>
      </c>
      <c r="B627" s="9" t="s">
        <v>12</v>
      </c>
      <c r="C627" s="9" t="s">
        <v>2073</v>
      </c>
      <c r="D627" s="9" t="s">
        <v>2074</v>
      </c>
      <c r="E627" s="9" t="s">
        <v>248</v>
      </c>
      <c r="F627" s="10">
        <v>4235</v>
      </c>
      <c r="G627" s="10">
        <v>4870</v>
      </c>
      <c r="H627" s="10">
        <v>5506</v>
      </c>
      <c r="I627" s="10">
        <v>6141</v>
      </c>
      <c r="J627" s="10">
        <v>6776</v>
      </c>
      <c r="K627" s="10">
        <v>22737</v>
      </c>
      <c r="L627" s="9">
        <v>0</v>
      </c>
    </row>
    <row r="628" spans="1:12" ht="15.75" x14ac:dyDescent="0.25">
      <c r="A628" s="8" t="s">
        <v>2075</v>
      </c>
      <c r="B628" s="9" t="s">
        <v>12</v>
      </c>
      <c r="C628" s="9" t="s">
        <v>2076</v>
      </c>
      <c r="D628" s="9" t="s">
        <v>2077</v>
      </c>
      <c r="E628" s="9" t="s">
        <v>32</v>
      </c>
      <c r="F628" s="10">
        <v>7243</v>
      </c>
      <c r="G628" s="10">
        <v>8330</v>
      </c>
      <c r="H628" s="10">
        <v>9417</v>
      </c>
      <c r="I628" s="10">
        <v>10503</v>
      </c>
      <c r="J628" s="10">
        <v>11590</v>
      </c>
      <c r="K628" s="10">
        <v>22737</v>
      </c>
      <c r="L628" s="9">
        <v>0</v>
      </c>
    </row>
    <row r="629" spans="1:12" ht="15.75" x14ac:dyDescent="0.25">
      <c r="A629" s="8" t="s">
        <v>2078</v>
      </c>
      <c r="B629" s="9" t="s">
        <v>12</v>
      </c>
      <c r="C629" s="9" t="s">
        <v>2079</v>
      </c>
      <c r="D629" s="9" t="s">
        <v>2080</v>
      </c>
      <c r="E629" s="9" t="s">
        <v>100</v>
      </c>
      <c r="F629" s="10">
        <v>7606</v>
      </c>
      <c r="G629" s="10">
        <v>8746</v>
      </c>
      <c r="H629" s="10">
        <v>9887</v>
      </c>
      <c r="I629" s="10">
        <v>11028</v>
      </c>
      <c r="J629" s="10">
        <v>12170</v>
      </c>
      <c r="K629" s="10">
        <v>22737</v>
      </c>
      <c r="L629" s="9">
        <v>0</v>
      </c>
    </row>
    <row r="630" spans="1:12" ht="15.75" x14ac:dyDescent="0.25">
      <c r="A630" s="8" t="s">
        <v>2081</v>
      </c>
      <c r="B630" s="9" t="s">
        <v>12</v>
      </c>
      <c r="C630" s="9" t="s">
        <v>2082</v>
      </c>
      <c r="D630" s="9" t="s">
        <v>2083</v>
      </c>
      <c r="E630" s="9" t="s">
        <v>108</v>
      </c>
      <c r="F630" s="10">
        <v>3841</v>
      </c>
      <c r="G630" s="10">
        <v>4418</v>
      </c>
      <c r="H630" s="10">
        <v>4994</v>
      </c>
      <c r="I630" s="10">
        <v>5570</v>
      </c>
      <c r="J630" s="10">
        <v>6146</v>
      </c>
      <c r="K630" s="10">
        <v>22737</v>
      </c>
      <c r="L630" s="9">
        <v>1</v>
      </c>
    </row>
    <row r="631" spans="1:12" ht="15.75" x14ac:dyDescent="0.25">
      <c r="A631" s="8" t="s">
        <v>2084</v>
      </c>
      <c r="B631" s="9" t="s">
        <v>12</v>
      </c>
      <c r="C631" s="9" t="s">
        <v>2085</v>
      </c>
      <c r="D631" s="9" t="s">
        <v>2086</v>
      </c>
      <c r="E631" s="9" t="s">
        <v>248</v>
      </c>
      <c r="F631" s="10">
        <v>4235</v>
      </c>
      <c r="G631" s="10">
        <v>4870</v>
      </c>
      <c r="H631" s="10">
        <v>5506</v>
      </c>
      <c r="I631" s="10">
        <v>6141</v>
      </c>
      <c r="J631" s="10">
        <v>6776</v>
      </c>
      <c r="K631" s="10">
        <v>22737</v>
      </c>
      <c r="L631" s="9">
        <v>1</v>
      </c>
    </row>
    <row r="632" spans="1:12" ht="15.75" x14ac:dyDescent="0.25">
      <c r="A632" s="8" t="s">
        <v>2087</v>
      </c>
      <c r="B632" s="9" t="s">
        <v>12</v>
      </c>
      <c r="C632" s="9" t="s">
        <v>2088</v>
      </c>
      <c r="D632" s="9" t="s">
        <v>2089</v>
      </c>
      <c r="E632" s="9" t="s">
        <v>300</v>
      </c>
      <c r="F632" s="10">
        <v>4903</v>
      </c>
      <c r="G632" s="10">
        <v>5638</v>
      </c>
      <c r="H632" s="10">
        <v>6374</v>
      </c>
      <c r="I632" s="10">
        <v>7109</v>
      </c>
      <c r="J632" s="10">
        <v>7845</v>
      </c>
      <c r="K632" s="10">
        <v>22737</v>
      </c>
      <c r="L632" s="9">
        <v>0</v>
      </c>
    </row>
    <row r="633" spans="1:12" ht="15.75" x14ac:dyDescent="0.25">
      <c r="A633" s="8" t="s">
        <v>2090</v>
      </c>
      <c r="B633" s="9" t="s">
        <v>12</v>
      </c>
      <c r="C633" s="9" t="s">
        <v>2091</v>
      </c>
      <c r="D633" s="9" t="s">
        <v>2092</v>
      </c>
      <c r="E633" s="9" t="s">
        <v>121</v>
      </c>
      <c r="F633" s="10">
        <v>5675</v>
      </c>
      <c r="G633" s="10">
        <v>6527</v>
      </c>
      <c r="H633" s="10">
        <v>7378</v>
      </c>
      <c r="I633" s="10">
        <v>8230</v>
      </c>
      <c r="J633" s="10">
        <v>9081</v>
      </c>
      <c r="K633" s="10">
        <v>22737</v>
      </c>
      <c r="L633" s="9">
        <v>0</v>
      </c>
    </row>
    <row r="634" spans="1:12" ht="15.75" x14ac:dyDescent="0.25">
      <c r="A634" s="8" t="s">
        <v>2093</v>
      </c>
      <c r="B634" s="9" t="s">
        <v>12</v>
      </c>
      <c r="C634" s="9" t="s">
        <v>2094</v>
      </c>
      <c r="D634" s="9" t="s">
        <v>2095</v>
      </c>
      <c r="E634" s="9" t="s">
        <v>1596</v>
      </c>
      <c r="F634" s="10">
        <v>6257</v>
      </c>
      <c r="G634" s="10">
        <v>7196</v>
      </c>
      <c r="H634" s="10">
        <v>8134</v>
      </c>
      <c r="I634" s="10">
        <v>9073</v>
      </c>
      <c r="J634" s="10">
        <v>10012</v>
      </c>
      <c r="K634" s="10">
        <v>22737</v>
      </c>
      <c r="L634" s="9">
        <v>0</v>
      </c>
    </row>
    <row r="635" spans="1:12" ht="15.75" x14ac:dyDescent="0.25">
      <c r="A635" s="8" t="s">
        <v>2096</v>
      </c>
      <c r="B635" s="9" t="s">
        <v>12</v>
      </c>
      <c r="C635" s="9" t="s">
        <v>2097</v>
      </c>
      <c r="D635" s="9" t="s">
        <v>2098</v>
      </c>
      <c r="E635" s="9" t="s">
        <v>2099</v>
      </c>
      <c r="F635" s="10">
        <v>3318</v>
      </c>
      <c r="G635" s="10">
        <v>3816</v>
      </c>
      <c r="H635" s="10">
        <v>4314</v>
      </c>
      <c r="I635" s="10">
        <v>4812</v>
      </c>
      <c r="J635" s="10">
        <v>5309</v>
      </c>
      <c r="K635" s="10">
        <v>22737</v>
      </c>
      <c r="L635" s="9">
        <v>1</v>
      </c>
    </row>
    <row r="636" spans="1:12" ht="15.75" x14ac:dyDescent="0.25">
      <c r="A636" s="8" t="s">
        <v>2100</v>
      </c>
      <c r="B636" s="9" t="s">
        <v>12</v>
      </c>
      <c r="C636" s="9" t="s">
        <v>2101</v>
      </c>
      <c r="D636" s="9" t="s">
        <v>2102</v>
      </c>
      <c r="E636" s="9" t="s">
        <v>43</v>
      </c>
      <c r="F636" s="10">
        <v>3484</v>
      </c>
      <c r="G636" s="10">
        <v>4007</v>
      </c>
      <c r="H636" s="10">
        <v>4530</v>
      </c>
      <c r="I636" s="10">
        <v>5052</v>
      </c>
      <c r="J636" s="10">
        <v>5575</v>
      </c>
      <c r="K636" s="10">
        <v>22737</v>
      </c>
      <c r="L636" s="9">
        <v>1</v>
      </c>
    </row>
    <row r="637" spans="1:12" ht="15.75" x14ac:dyDescent="0.25">
      <c r="A637" s="8" t="s">
        <v>2103</v>
      </c>
      <c r="B637" s="9" t="s">
        <v>12</v>
      </c>
      <c r="C637" s="9" t="s">
        <v>2104</v>
      </c>
      <c r="D637" s="9" t="s">
        <v>2105</v>
      </c>
      <c r="E637" s="9" t="s">
        <v>47</v>
      </c>
      <c r="F637" s="10">
        <v>4033</v>
      </c>
      <c r="G637" s="10">
        <v>4638</v>
      </c>
      <c r="H637" s="10">
        <v>5244</v>
      </c>
      <c r="I637" s="10">
        <v>5849</v>
      </c>
      <c r="J637" s="10">
        <v>6454</v>
      </c>
      <c r="K637" s="10">
        <v>22737</v>
      </c>
      <c r="L637" s="9">
        <v>1</v>
      </c>
    </row>
    <row r="638" spans="1:12" ht="15.75" x14ac:dyDescent="0.25">
      <c r="A638" s="8" t="s">
        <v>2106</v>
      </c>
      <c r="B638" s="9" t="s">
        <v>12</v>
      </c>
      <c r="C638" s="9" t="s">
        <v>2107</v>
      </c>
      <c r="D638" s="9" t="s">
        <v>2108</v>
      </c>
      <c r="E638" s="9" t="s">
        <v>270</v>
      </c>
      <c r="F638" s="10">
        <v>4447</v>
      </c>
      <c r="G638" s="10">
        <v>5114</v>
      </c>
      <c r="H638" s="10">
        <v>5781</v>
      </c>
      <c r="I638" s="10">
        <v>6448</v>
      </c>
      <c r="J638" s="10">
        <v>7115</v>
      </c>
      <c r="K638" s="10">
        <v>22737</v>
      </c>
      <c r="L638" s="9">
        <v>1</v>
      </c>
    </row>
    <row r="639" spans="1:12" ht="15.75" x14ac:dyDescent="0.25">
      <c r="A639" s="8" t="s">
        <v>2109</v>
      </c>
      <c r="B639" s="9" t="s">
        <v>12</v>
      </c>
      <c r="C639" s="9" t="s">
        <v>2110</v>
      </c>
      <c r="D639" s="9" t="s">
        <v>2111</v>
      </c>
      <c r="E639" s="9" t="s">
        <v>255</v>
      </c>
      <c r="F639" s="10">
        <v>5405</v>
      </c>
      <c r="G639" s="10">
        <v>6216</v>
      </c>
      <c r="H639" s="10">
        <v>7027</v>
      </c>
      <c r="I639" s="10">
        <v>7838</v>
      </c>
      <c r="J639" s="10">
        <v>8649</v>
      </c>
      <c r="K639" s="10">
        <v>22737</v>
      </c>
      <c r="L639" s="9">
        <v>1</v>
      </c>
    </row>
    <row r="640" spans="1:12" ht="15.75" x14ac:dyDescent="0.25">
      <c r="A640" s="8" t="s">
        <v>2112</v>
      </c>
      <c r="B640" s="9" t="s">
        <v>52</v>
      </c>
      <c r="C640" s="9" t="s">
        <v>2113</v>
      </c>
      <c r="D640" s="9" t="s">
        <v>2114</v>
      </c>
      <c r="E640" s="9" t="s">
        <v>55</v>
      </c>
      <c r="F640" s="10">
        <v>6655</v>
      </c>
      <c r="G640" s="10">
        <v>7320</v>
      </c>
      <c r="H640" s="10">
        <v>7986</v>
      </c>
      <c r="I640" s="10">
        <v>8908</v>
      </c>
      <c r="J640" s="10">
        <v>9830</v>
      </c>
      <c r="K640" s="10">
        <v>22737</v>
      </c>
      <c r="L640" s="9">
        <v>0</v>
      </c>
    </row>
    <row r="641" spans="1:12" ht="15.75" x14ac:dyDescent="0.25">
      <c r="A641" s="8" t="s">
        <v>2115</v>
      </c>
      <c r="B641" s="9" t="s">
        <v>52</v>
      </c>
      <c r="C641" s="9" t="s">
        <v>2116</v>
      </c>
      <c r="D641" s="9" t="s">
        <v>2117</v>
      </c>
      <c r="E641" s="9" t="s">
        <v>59</v>
      </c>
      <c r="F641" s="10">
        <v>7337</v>
      </c>
      <c r="G641" s="10">
        <v>8071</v>
      </c>
      <c r="H641" s="10">
        <v>8804</v>
      </c>
      <c r="I641" s="10">
        <v>9821</v>
      </c>
      <c r="J641" s="10">
        <v>10838</v>
      </c>
      <c r="K641" s="10">
        <v>22737</v>
      </c>
      <c r="L641" s="9">
        <v>0</v>
      </c>
    </row>
    <row r="642" spans="1:12" ht="15.75" x14ac:dyDescent="0.25">
      <c r="A642" s="8" t="s">
        <v>2118</v>
      </c>
      <c r="B642" s="9" t="s">
        <v>52</v>
      </c>
      <c r="C642" s="9" t="s">
        <v>2119</v>
      </c>
      <c r="D642" s="9" t="s">
        <v>2120</v>
      </c>
      <c r="E642" s="9" t="s">
        <v>833</v>
      </c>
      <c r="F642" s="10">
        <v>8493</v>
      </c>
      <c r="G642" s="10">
        <v>9343</v>
      </c>
      <c r="H642" s="10">
        <v>10192</v>
      </c>
      <c r="I642" s="10">
        <v>11369</v>
      </c>
      <c r="J642" s="10">
        <v>12546</v>
      </c>
      <c r="K642" s="10">
        <v>22737</v>
      </c>
      <c r="L642" s="9">
        <v>0</v>
      </c>
    </row>
    <row r="643" spans="1:12" ht="15.75" x14ac:dyDescent="0.25">
      <c r="A643" s="8" t="s">
        <v>2121</v>
      </c>
      <c r="B643" s="9" t="s">
        <v>52</v>
      </c>
      <c r="C643" s="9" t="s">
        <v>2122</v>
      </c>
      <c r="D643" s="9" t="s">
        <v>2123</v>
      </c>
      <c r="E643" s="9" t="s">
        <v>837</v>
      </c>
      <c r="F643" s="10">
        <v>9364</v>
      </c>
      <c r="G643" s="10">
        <v>10300</v>
      </c>
      <c r="H643" s="10">
        <v>11237</v>
      </c>
      <c r="I643" s="10">
        <v>12535</v>
      </c>
      <c r="J643" s="10">
        <v>13832</v>
      </c>
      <c r="K643" s="10">
        <v>22737</v>
      </c>
      <c r="L643" s="9">
        <v>0</v>
      </c>
    </row>
    <row r="644" spans="1:12" ht="15.75" x14ac:dyDescent="0.25">
      <c r="A644" s="8" t="s">
        <v>2124</v>
      </c>
      <c r="B644" s="9" t="s">
        <v>52</v>
      </c>
      <c r="C644" s="9" t="s">
        <v>2125</v>
      </c>
      <c r="D644" s="9" t="s">
        <v>2126</v>
      </c>
      <c r="E644" s="9" t="s">
        <v>853</v>
      </c>
      <c r="F644" s="10">
        <v>3529</v>
      </c>
      <c r="G644" s="10">
        <v>3882</v>
      </c>
      <c r="H644" s="10">
        <v>4235</v>
      </c>
      <c r="I644" s="10">
        <v>4724</v>
      </c>
      <c r="J644" s="10">
        <v>5213</v>
      </c>
      <c r="K644" s="10">
        <v>22737</v>
      </c>
      <c r="L644" s="9">
        <v>0</v>
      </c>
    </row>
    <row r="645" spans="1:12" ht="15.75" x14ac:dyDescent="0.25">
      <c r="A645" s="29" t="s">
        <v>2127</v>
      </c>
      <c r="B645" s="30" t="s">
        <v>52</v>
      </c>
      <c r="C645" s="30" t="s">
        <v>2128</v>
      </c>
      <c r="D645" s="30" t="s">
        <v>2129</v>
      </c>
      <c r="E645" s="30" t="s">
        <v>841</v>
      </c>
      <c r="F645" s="31">
        <v>4086</v>
      </c>
      <c r="G645" s="31">
        <v>4494</v>
      </c>
      <c r="H645" s="31">
        <v>4903</v>
      </c>
      <c r="I645" s="31">
        <v>5469</v>
      </c>
      <c r="J645" s="31">
        <v>6035</v>
      </c>
      <c r="K645" s="31">
        <v>22737</v>
      </c>
      <c r="L645" s="30">
        <v>0</v>
      </c>
    </row>
    <row r="646" spans="1:12" ht="15.75" x14ac:dyDescent="0.25">
      <c r="A646" s="8" t="s">
        <v>2130</v>
      </c>
      <c r="B646" s="9" t="s">
        <v>52</v>
      </c>
      <c r="C646" s="9" t="s">
        <v>2131</v>
      </c>
      <c r="D646" s="9" t="s">
        <v>2132</v>
      </c>
      <c r="E646" s="9" t="s">
        <v>845</v>
      </c>
      <c r="F646" s="10">
        <v>4966</v>
      </c>
      <c r="G646" s="10">
        <v>5463</v>
      </c>
      <c r="H646" s="10">
        <v>5959</v>
      </c>
      <c r="I646" s="10">
        <v>6647</v>
      </c>
      <c r="J646" s="10">
        <v>7336</v>
      </c>
      <c r="K646" s="10">
        <v>22737</v>
      </c>
      <c r="L646" s="9">
        <v>0</v>
      </c>
    </row>
    <row r="647" spans="1:12" ht="15.75" x14ac:dyDescent="0.25">
      <c r="A647" s="8" t="s">
        <v>2133</v>
      </c>
      <c r="B647" s="9" t="s">
        <v>52</v>
      </c>
      <c r="C647" s="9" t="s">
        <v>2134</v>
      </c>
      <c r="D647" s="9" t="s">
        <v>2135</v>
      </c>
      <c r="E647" s="9" t="s">
        <v>130</v>
      </c>
      <c r="F647" s="10">
        <v>5475</v>
      </c>
      <c r="G647" s="10">
        <v>6022</v>
      </c>
      <c r="H647" s="10">
        <v>6570</v>
      </c>
      <c r="I647" s="10">
        <v>7329</v>
      </c>
      <c r="J647" s="10">
        <v>8087</v>
      </c>
      <c r="K647" s="10">
        <v>22737</v>
      </c>
      <c r="L647" s="9">
        <v>0</v>
      </c>
    </row>
    <row r="648" spans="1:12" ht="15.75" x14ac:dyDescent="0.25">
      <c r="A648" s="8" t="s">
        <v>2136</v>
      </c>
      <c r="B648" s="9" t="s">
        <v>52</v>
      </c>
      <c r="C648" s="9" t="s">
        <v>2137</v>
      </c>
      <c r="D648" s="9" t="s">
        <v>2138</v>
      </c>
      <c r="E648" s="9" t="s">
        <v>135</v>
      </c>
      <c r="F648" s="10">
        <v>6338</v>
      </c>
      <c r="G648" s="10">
        <v>6972</v>
      </c>
      <c r="H648" s="10">
        <v>7605</v>
      </c>
      <c r="I648" s="10">
        <v>8484</v>
      </c>
      <c r="J648" s="10">
        <v>9362</v>
      </c>
      <c r="K648" s="10">
        <v>22737</v>
      </c>
      <c r="L648" s="9">
        <v>0</v>
      </c>
    </row>
    <row r="649" spans="1:12" ht="15.75" x14ac:dyDescent="0.25">
      <c r="A649" s="8" t="s">
        <v>2139</v>
      </c>
      <c r="B649" s="9" t="s">
        <v>72</v>
      </c>
      <c r="C649" s="9" t="s">
        <v>2140</v>
      </c>
      <c r="D649" s="9" t="s">
        <v>2141</v>
      </c>
      <c r="E649" s="9" t="s">
        <v>91</v>
      </c>
      <c r="F649" s="10">
        <v>2730</v>
      </c>
      <c r="G649" s="10">
        <v>3003</v>
      </c>
      <c r="H649" s="10">
        <v>3276</v>
      </c>
      <c r="I649" s="10">
        <v>3549</v>
      </c>
      <c r="J649" s="10">
        <v>3822</v>
      </c>
      <c r="K649" s="10">
        <v>22737</v>
      </c>
      <c r="L649" s="9">
        <v>1</v>
      </c>
    </row>
    <row r="650" spans="1:12" ht="15.75" x14ac:dyDescent="0.25">
      <c r="A650" s="8" t="s">
        <v>2142</v>
      </c>
      <c r="B650" s="9" t="s">
        <v>72</v>
      </c>
      <c r="C650" s="9" t="s">
        <v>2143</v>
      </c>
      <c r="D650" s="9" t="s">
        <v>2144</v>
      </c>
      <c r="E650" s="9" t="s">
        <v>508</v>
      </c>
      <c r="F650" s="10">
        <v>2867</v>
      </c>
      <c r="G650" s="10">
        <v>3153</v>
      </c>
      <c r="H650" s="10">
        <v>3440</v>
      </c>
      <c r="I650" s="10">
        <v>3727</v>
      </c>
      <c r="J650" s="10">
        <v>4013</v>
      </c>
      <c r="K650" s="10">
        <v>22737</v>
      </c>
      <c r="L650" s="9">
        <v>1</v>
      </c>
    </row>
    <row r="651" spans="1:12" ht="15.75" x14ac:dyDescent="0.25">
      <c r="A651" s="8" t="s">
        <v>2145</v>
      </c>
      <c r="B651" s="9" t="s">
        <v>2146</v>
      </c>
      <c r="C651" s="9" t="s">
        <v>2147</v>
      </c>
      <c r="D651" s="9" t="s">
        <v>2148</v>
      </c>
      <c r="E651" s="9" t="s">
        <v>2149</v>
      </c>
      <c r="F651" s="10">
        <v>2730</v>
      </c>
      <c r="G651" s="10">
        <v>6338</v>
      </c>
      <c r="H651" s="10">
        <v>9973</v>
      </c>
      <c r="I651" s="10">
        <v>13606</v>
      </c>
      <c r="J651" s="10">
        <v>17240</v>
      </c>
      <c r="K651" s="10">
        <v>22737</v>
      </c>
      <c r="L651" s="9">
        <v>0</v>
      </c>
    </row>
    <row r="652" spans="1:12" ht="15.75" x14ac:dyDescent="0.25">
      <c r="A652" s="8" t="s">
        <v>2150</v>
      </c>
      <c r="B652" s="9" t="s">
        <v>199</v>
      </c>
      <c r="C652" s="9" t="s">
        <v>2151</v>
      </c>
      <c r="D652" s="9" t="s">
        <v>2152</v>
      </c>
      <c r="E652" s="9" t="s">
        <v>341</v>
      </c>
      <c r="F652" s="10">
        <v>5134</v>
      </c>
      <c r="G652" s="10">
        <v>5648</v>
      </c>
      <c r="H652" s="10">
        <v>6162</v>
      </c>
      <c r="I652" s="10">
        <v>6675</v>
      </c>
      <c r="J652" s="10">
        <v>7189</v>
      </c>
      <c r="K652" s="10">
        <v>22737</v>
      </c>
      <c r="L652" s="9">
        <v>1</v>
      </c>
    </row>
    <row r="653" spans="1:12" ht="15.75" x14ac:dyDescent="0.25">
      <c r="A653" s="8" t="s">
        <v>2153</v>
      </c>
      <c r="B653" s="9" t="s">
        <v>199</v>
      </c>
      <c r="C653" s="9" t="s">
        <v>2154</v>
      </c>
      <c r="D653" s="9" t="s">
        <v>2155</v>
      </c>
      <c r="E653" s="9" t="s">
        <v>366</v>
      </c>
      <c r="F653" s="10">
        <v>5944</v>
      </c>
      <c r="G653" s="10">
        <v>6538</v>
      </c>
      <c r="H653" s="10">
        <v>7133</v>
      </c>
      <c r="I653" s="10">
        <v>7727</v>
      </c>
      <c r="J653" s="10">
        <v>8322</v>
      </c>
      <c r="K653" s="10">
        <v>22737</v>
      </c>
      <c r="L653" s="9">
        <v>1</v>
      </c>
    </row>
    <row r="654" spans="1:12" ht="15.75" x14ac:dyDescent="0.25">
      <c r="A654" s="8" t="s">
        <v>2156</v>
      </c>
      <c r="B654" s="9" t="s">
        <v>199</v>
      </c>
      <c r="C654" s="9" t="s">
        <v>2157</v>
      </c>
      <c r="D654" s="9" t="s">
        <v>2158</v>
      </c>
      <c r="E654" s="9" t="s">
        <v>728</v>
      </c>
      <c r="F654" s="10">
        <v>6553</v>
      </c>
      <c r="G654" s="10">
        <v>7209</v>
      </c>
      <c r="H654" s="10">
        <v>7864</v>
      </c>
      <c r="I654" s="10">
        <v>8519</v>
      </c>
      <c r="J654" s="10">
        <v>9175</v>
      </c>
      <c r="K654" s="10">
        <v>22737</v>
      </c>
      <c r="L654" s="9">
        <v>0</v>
      </c>
    </row>
    <row r="655" spans="1:12" ht="15.75" x14ac:dyDescent="0.25">
      <c r="A655" s="8" t="s">
        <v>2159</v>
      </c>
      <c r="B655" s="9" t="s">
        <v>199</v>
      </c>
      <c r="C655" s="9" t="s">
        <v>2160</v>
      </c>
      <c r="D655" s="9" t="s">
        <v>2161</v>
      </c>
      <c r="E655" s="9" t="s">
        <v>1429</v>
      </c>
      <c r="F655" s="10">
        <v>7225</v>
      </c>
      <c r="G655" s="10">
        <v>7947</v>
      </c>
      <c r="H655" s="10">
        <v>8670</v>
      </c>
      <c r="I655" s="10">
        <v>9393</v>
      </c>
      <c r="J655" s="10">
        <v>10115</v>
      </c>
      <c r="K655" s="10">
        <v>22737</v>
      </c>
      <c r="L655" s="9">
        <v>0</v>
      </c>
    </row>
    <row r="656" spans="1:12" ht="15.75" x14ac:dyDescent="0.25">
      <c r="A656" s="8" t="s">
        <v>2162</v>
      </c>
      <c r="B656" s="9" t="s">
        <v>199</v>
      </c>
      <c r="C656" s="9" t="s">
        <v>2163</v>
      </c>
      <c r="D656" s="9" t="s">
        <v>2164</v>
      </c>
      <c r="E656" s="9" t="s">
        <v>337</v>
      </c>
      <c r="F656" s="10">
        <v>3649</v>
      </c>
      <c r="G656" s="10">
        <v>4014</v>
      </c>
      <c r="H656" s="10">
        <v>4379</v>
      </c>
      <c r="I656" s="10">
        <v>4744</v>
      </c>
      <c r="J656" s="10">
        <v>5109</v>
      </c>
      <c r="K656" s="10">
        <v>22737</v>
      </c>
      <c r="L656" s="9">
        <v>1</v>
      </c>
    </row>
    <row r="657" spans="1:12" ht="15.75" x14ac:dyDescent="0.25">
      <c r="A657" s="8" t="s">
        <v>2165</v>
      </c>
      <c r="B657" s="9" t="s">
        <v>199</v>
      </c>
      <c r="C657" s="9" t="s">
        <v>2166</v>
      </c>
      <c r="D657" s="9" t="s">
        <v>2167</v>
      </c>
      <c r="E657" s="9" t="s">
        <v>212</v>
      </c>
      <c r="F657" s="10">
        <v>4023</v>
      </c>
      <c r="G657" s="10">
        <v>4425</v>
      </c>
      <c r="H657" s="10">
        <v>4828</v>
      </c>
      <c r="I657" s="10">
        <v>5230</v>
      </c>
      <c r="J657" s="10">
        <v>5632</v>
      </c>
      <c r="K657" s="10">
        <v>22737</v>
      </c>
      <c r="L657" s="9">
        <v>1</v>
      </c>
    </row>
    <row r="658" spans="1:12" ht="15.75" x14ac:dyDescent="0.25">
      <c r="A658" s="8" t="s">
        <v>2168</v>
      </c>
      <c r="B658" s="9" t="s">
        <v>199</v>
      </c>
      <c r="C658" s="9" t="s">
        <v>2169</v>
      </c>
      <c r="D658" s="9" t="s">
        <v>2170</v>
      </c>
      <c r="E658" s="9" t="s">
        <v>359</v>
      </c>
      <c r="F658" s="10">
        <v>4435</v>
      </c>
      <c r="G658" s="10">
        <v>4879</v>
      </c>
      <c r="H658" s="10">
        <v>5323</v>
      </c>
      <c r="I658" s="10">
        <v>5766</v>
      </c>
      <c r="J658" s="10">
        <v>6210</v>
      </c>
      <c r="K658" s="10">
        <v>22737</v>
      </c>
      <c r="L658" s="9">
        <v>1</v>
      </c>
    </row>
    <row r="659" spans="1:12" ht="15.75" x14ac:dyDescent="0.25">
      <c r="A659" s="8" t="s">
        <v>2171</v>
      </c>
      <c r="B659" s="9" t="s">
        <v>199</v>
      </c>
      <c r="C659" s="9" t="s">
        <v>2172</v>
      </c>
      <c r="D659" s="9" t="s">
        <v>2173</v>
      </c>
      <c r="E659" s="9" t="s">
        <v>2174</v>
      </c>
      <c r="F659" s="10">
        <v>4890</v>
      </c>
      <c r="G659" s="10">
        <v>5379</v>
      </c>
      <c r="H659" s="10">
        <v>5868</v>
      </c>
      <c r="I659" s="10">
        <v>6357</v>
      </c>
      <c r="J659" s="10">
        <v>6846</v>
      </c>
      <c r="K659" s="10">
        <v>22737</v>
      </c>
      <c r="L659" s="9">
        <v>1</v>
      </c>
    </row>
    <row r="660" spans="1:12" ht="15.75" x14ac:dyDescent="0.25">
      <c r="A660" s="8" t="s">
        <v>2175</v>
      </c>
      <c r="B660" s="9" t="s">
        <v>12</v>
      </c>
      <c r="C660" s="9" t="s">
        <v>2176</v>
      </c>
      <c r="D660" s="9" t="s">
        <v>2177</v>
      </c>
      <c r="E660" s="9" t="s">
        <v>108</v>
      </c>
      <c r="F660" s="10">
        <v>3841</v>
      </c>
      <c r="G660" s="10">
        <v>4418</v>
      </c>
      <c r="H660" s="10">
        <v>4994</v>
      </c>
      <c r="I660" s="10">
        <v>5570</v>
      </c>
      <c r="J660" s="10">
        <v>6146</v>
      </c>
      <c r="K660" s="10">
        <v>22737</v>
      </c>
      <c r="L660" s="9">
        <v>0</v>
      </c>
    </row>
    <row r="661" spans="1:12" ht="15.75" x14ac:dyDescent="0.25">
      <c r="A661" s="8" t="s">
        <v>2178</v>
      </c>
      <c r="B661" s="9" t="s">
        <v>12</v>
      </c>
      <c r="C661" s="9" t="s">
        <v>2179</v>
      </c>
      <c r="D661" s="9" t="s">
        <v>2180</v>
      </c>
      <c r="E661" s="9" t="s">
        <v>47</v>
      </c>
      <c r="F661" s="10">
        <v>4033</v>
      </c>
      <c r="G661" s="10">
        <v>4638</v>
      </c>
      <c r="H661" s="10">
        <v>5244</v>
      </c>
      <c r="I661" s="10">
        <v>5849</v>
      </c>
      <c r="J661" s="10">
        <v>6454</v>
      </c>
      <c r="K661" s="10">
        <v>22737</v>
      </c>
      <c r="L661" s="9">
        <v>0</v>
      </c>
    </row>
    <row r="662" spans="1:12" ht="15.75" x14ac:dyDescent="0.25">
      <c r="A662" s="8" t="s">
        <v>2181</v>
      </c>
      <c r="B662" s="9" t="s">
        <v>12</v>
      </c>
      <c r="C662" s="9" t="s">
        <v>2182</v>
      </c>
      <c r="D662" s="9" t="s">
        <v>2183</v>
      </c>
      <c r="E662" s="9" t="s">
        <v>15</v>
      </c>
      <c r="F662" s="10">
        <v>4669</v>
      </c>
      <c r="G662" s="10">
        <v>5370</v>
      </c>
      <c r="H662" s="10">
        <v>6070</v>
      </c>
      <c r="I662" s="10">
        <v>6770</v>
      </c>
      <c r="J662" s="10">
        <v>7471</v>
      </c>
      <c r="K662" s="10">
        <v>22737</v>
      </c>
      <c r="L662" s="9">
        <v>0</v>
      </c>
    </row>
    <row r="663" spans="1:12" ht="15.75" x14ac:dyDescent="0.25">
      <c r="A663" s="8" t="s">
        <v>2184</v>
      </c>
      <c r="B663" s="9" t="s">
        <v>12</v>
      </c>
      <c r="C663" s="9" t="s">
        <v>2185</v>
      </c>
      <c r="D663" s="9" t="s">
        <v>2186</v>
      </c>
      <c r="E663" s="9" t="s">
        <v>121</v>
      </c>
      <c r="F663" s="10">
        <v>5675</v>
      </c>
      <c r="G663" s="10">
        <v>6527</v>
      </c>
      <c r="H663" s="10">
        <v>7378</v>
      </c>
      <c r="I663" s="10">
        <v>8230</v>
      </c>
      <c r="J663" s="10">
        <v>9081</v>
      </c>
      <c r="K663" s="10">
        <v>22737</v>
      </c>
      <c r="L663" s="9">
        <v>0</v>
      </c>
    </row>
    <row r="664" spans="1:12" ht="15.75" x14ac:dyDescent="0.25">
      <c r="A664" s="8" t="s">
        <v>2187</v>
      </c>
      <c r="B664" s="9" t="s">
        <v>12</v>
      </c>
      <c r="C664" s="9" t="s">
        <v>2188</v>
      </c>
      <c r="D664" s="9" t="s">
        <v>2189</v>
      </c>
      <c r="E664" s="9" t="s">
        <v>32</v>
      </c>
      <c r="F664" s="10">
        <v>7243</v>
      </c>
      <c r="G664" s="10">
        <v>8330</v>
      </c>
      <c r="H664" s="10">
        <v>9417</v>
      </c>
      <c r="I664" s="10">
        <v>10503</v>
      </c>
      <c r="J664" s="10">
        <v>11590</v>
      </c>
      <c r="K664" s="10">
        <v>22737</v>
      </c>
      <c r="L664" s="9">
        <v>0</v>
      </c>
    </row>
    <row r="665" spans="1:12" ht="15.75" x14ac:dyDescent="0.25">
      <c r="A665" s="8" t="s">
        <v>2190</v>
      </c>
      <c r="B665" s="9" t="s">
        <v>284</v>
      </c>
      <c r="C665" s="9" t="s">
        <v>2191</v>
      </c>
      <c r="D665" s="9" t="s">
        <v>2192</v>
      </c>
      <c r="E665" s="9" t="s">
        <v>755</v>
      </c>
      <c r="F665" s="10">
        <v>4235</v>
      </c>
      <c r="G665" s="10">
        <v>4659</v>
      </c>
      <c r="H665" s="10">
        <v>5082</v>
      </c>
      <c r="I665" s="10">
        <v>5506</v>
      </c>
      <c r="J665" s="10">
        <v>5929</v>
      </c>
      <c r="K665" s="10">
        <v>22737</v>
      </c>
      <c r="L665" s="9">
        <v>1</v>
      </c>
    </row>
    <row r="666" spans="1:12" ht="15.75" x14ac:dyDescent="0.25">
      <c r="A666" s="8" t="s">
        <v>2193</v>
      </c>
      <c r="B666" s="9" t="s">
        <v>284</v>
      </c>
      <c r="C666" s="9" t="s">
        <v>2194</v>
      </c>
      <c r="D666" s="9" t="s">
        <v>2195</v>
      </c>
      <c r="E666" s="9" t="s">
        <v>607</v>
      </c>
      <c r="F666" s="10">
        <v>4669</v>
      </c>
      <c r="G666" s="10">
        <v>5136</v>
      </c>
      <c r="H666" s="10">
        <v>5603</v>
      </c>
      <c r="I666" s="10">
        <v>6070</v>
      </c>
      <c r="J666" s="10">
        <v>6537</v>
      </c>
      <c r="K666" s="10">
        <v>22737</v>
      </c>
      <c r="L666" s="9">
        <v>1</v>
      </c>
    </row>
    <row r="667" spans="1:12" ht="15.75" x14ac:dyDescent="0.25">
      <c r="A667" s="8" t="s">
        <v>2196</v>
      </c>
      <c r="B667" s="9" t="s">
        <v>284</v>
      </c>
      <c r="C667" s="9" t="s">
        <v>2197</v>
      </c>
      <c r="D667" s="9" t="s">
        <v>2198</v>
      </c>
      <c r="E667" s="9" t="s">
        <v>819</v>
      </c>
      <c r="F667" s="10">
        <v>4903</v>
      </c>
      <c r="G667" s="10">
        <v>5393</v>
      </c>
      <c r="H667" s="10">
        <v>5883</v>
      </c>
      <c r="I667" s="10">
        <v>6374</v>
      </c>
      <c r="J667" s="10">
        <v>6864</v>
      </c>
      <c r="K667" s="10">
        <v>22737</v>
      </c>
      <c r="L667" s="9">
        <v>0</v>
      </c>
    </row>
    <row r="668" spans="1:12" ht="15.75" x14ac:dyDescent="0.25">
      <c r="A668" s="8" t="s">
        <v>2199</v>
      </c>
      <c r="B668" s="9" t="s">
        <v>72</v>
      </c>
      <c r="C668" s="9" t="s">
        <v>2200</v>
      </c>
      <c r="D668" s="9" t="s">
        <v>2201</v>
      </c>
      <c r="E668" s="9" t="s">
        <v>681</v>
      </c>
      <c r="F668" s="10">
        <v>3841</v>
      </c>
      <c r="G668" s="10">
        <v>4226</v>
      </c>
      <c r="H668" s="10">
        <v>4610</v>
      </c>
      <c r="I668" s="10">
        <v>4994</v>
      </c>
      <c r="J668" s="10">
        <v>5378</v>
      </c>
      <c r="K668" s="10">
        <v>22737</v>
      </c>
      <c r="L668" s="9">
        <v>1</v>
      </c>
    </row>
    <row r="669" spans="1:12" ht="15.75" x14ac:dyDescent="0.25">
      <c r="A669" s="8" t="s">
        <v>2202</v>
      </c>
      <c r="B669" s="9" t="s">
        <v>72</v>
      </c>
      <c r="C669" s="9" t="s">
        <v>2203</v>
      </c>
      <c r="D669" s="9" t="s">
        <v>2204</v>
      </c>
      <c r="E669" s="9" t="s">
        <v>504</v>
      </c>
      <c r="F669" s="10">
        <v>3658</v>
      </c>
      <c r="G669" s="10">
        <v>4024</v>
      </c>
      <c r="H669" s="10">
        <v>4390</v>
      </c>
      <c r="I669" s="10">
        <v>4756</v>
      </c>
      <c r="J669" s="10">
        <v>5122</v>
      </c>
      <c r="K669" s="10">
        <v>22737</v>
      </c>
      <c r="L669" s="9">
        <v>1</v>
      </c>
    </row>
    <row r="670" spans="1:12" ht="15.75" x14ac:dyDescent="0.25">
      <c r="A670" s="8" t="s">
        <v>2205</v>
      </c>
      <c r="B670" s="9" t="s">
        <v>284</v>
      </c>
      <c r="C670" s="9" t="s">
        <v>2206</v>
      </c>
      <c r="D670" s="9" t="s">
        <v>2207</v>
      </c>
      <c r="E670" s="9" t="s">
        <v>607</v>
      </c>
      <c r="F670" s="10">
        <v>4669</v>
      </c>
      <c r="G670" s="10">
        <v>5136</v>
      </c>
      <c r="H670" s="10">
        <v>5603</v>
      </c>
      <c r="I670" s="10">
        <v>6070</v>
      </c>
      <c r="J670" s="10">
        <v>6537</v>
      </c>
      <c r="K670" s="10">
        <v>22737</v>
      </c>
      <c r="L670" s="9">
        <v>1</v>
      </c>
    </row>
    <row r="671" spans="1:12" ht="15.75" x14ac:dyDescent="0.25">
      <c r="A671" s="8" t="s">
        <v>2208</v>
      </c>
      <c r="B671" s="9" t="s">
        <v>284</v>
      </c>
      <c r="C671" s="9" t="s">
        <v>2209</v>
      </c>
      <c r="D671" s="9" t="s">
        <v>2210</v>
      </c>
      <c r="E671" s="9" t="s">
        <v>1140</v>
      </c>
      <c r="F671" s="10">
        <v>5405</v>
      </c>
      <c r="G671" s="10">
        <v>5946</v>
      </c>
      <c r="H671" s="10">
        <v>6486</v>
      </c>
      <c r="I671" s="10">
        <v>7027</v>
      </c>
      <c r="J671" s="10">
        <v>7567</v>
      </c>
      <c r="K671" s="10">
        <v>22737</v>
      </c>
      <c r="L671" s="9">
        <v>1</v>
      </c>
    </row>
    <row r="672" spans="1:12" ht="15.75" x14ac:dyDescent="0.25">
      <c r="A672" s="8" t="s">
        <v>2211</v>
      </c>
      <c r="B672" s="9" t="s">
        <v>199</v>
      </c>
      <c r="C672" s="9" t="s">
        <v>2212</v>
      </c>
      <c r="D672" s="9" t="s">
        <v>2213</v>
      </c>
      <c r="E672" s="9" t="s">
        <v>1094</v>
      </c>
      <c r="F672" s="10">
        <v>7586</v>
      </c>
      <c r="G672" s="10">
        <v>8345</v>
      </c>
      <c r="H672" s="10">
        <v>9104</v>
      </c>
      <c r="I672" s="10">
        <v>9862</v>
      </c>
      <c r="J672" s="10">
        <v>10621</v>
      </c>
      <c r="K672" s="10">
        <v>22737</v>
      </c>
      <c r="L672" s="9">
        <v>0</v>
      </c>
    </row>
    <row r="673" spans="1:33" ht="15.75" x14ac:dyDescent="0.25">
      <c r="A673" s="8" t="s">
        <v>2214</v>
      </c>
      <c r="B673" s="9" t="s">
        <v>199</v>
      </c>
      <c r="C673" s="9" t="s">
        <v>2215</v>
      </c>
      <c r="D673" s="9" t="s">
        <v>2216</v>
      </c>
      <c r="E673" s="9" t="s">
        <v>349</v>
      </c>
      <c r="F673" s="10">
        <v>8364</v>
      </c>
      <c r="G673" s="10">
        <v>9200</v>
      </c>
      <c r="H673" s="10">
        <v>10037</v>
      </c>
      <c r="I673" s="10">
        <v>10873</v>
      </c>
      <c r="J673" s="10">
        <v>11709</v>
      </c>
      <c r="K673" s="10">
        <v>22737</v>
      </c>
      <c r="L673" s="9">
        <v>0</v>
      </c>
      <c r="AF673" s="35"/>
      <c r="AG673" s="35"/>
    </row>
    <row r="674" spans="1:33" ht="15.75" x14ac:dyDescent="0.25">
      <c r="A674" s="8" t="s">
        <v>2217</v>
      </c>
      <c r="B674" s="9" t="s">
        <v>199</v>
      </c>
      <c r="C674" s="9" t="s">
        <v>2218</v>
      </c>
      <c r="D674" s="9" t="s">
        <v>2219</v>
      </c>
      <c r="E674" s="9" t="s">
        <v>1439</v>
      </c>
      <c r="F674" s="10">
        <v>8782</v>
      </c>
      <c r="G674" s="10">
        <v>9660</v>
      </c>
      <c r="H674" s="10">
        <v>10539</v>
      </c>
      <c r="I674" s="10">
        <v>11417</v>
      </c>
      <c r="J674" s="10">
        <v>12295</v>
      </c>
      <c r="K674" s="10">
        <v>22737</v>
      </c>
      <c r="L674" s="9">
        <v>0</v>
      </c>
    </row>
    <row r="675" spans="1:33" ht="15.75" x14ac:dyDescent="0.25">
      <c r="A675" s="8" t="s">
        <v>2220</v>
      </c>
      <c r="B675" s="9" t="s">
        <v>199</v>
      </c>
      <c r="C675" s="9" t="s">
        <v>2221</v>
      </c>
      <c r="D675" s="9" t="s">
        <v>2222</v>
      </c>
      <c r="E675" s="9" t="s">
        <v>1062</v>
      </c>
      <c r="F675" s="10">
        <v>3310</v>
      </c>
      <c r="G675" s="10">
        <v>3641</v>
      </c>
      <c r="H675" s="10">
        <v>3972</v>
      </c>
      <c r="I675" s="10">
        <v>4303</v>
      </c>
      <c r="J675" s="10">
        <v>4634</v>
      </c>
      <c r="K675" s="10">
        <v>22737</v>
      </c>
      <c r="L675" s="9">
        <v>1</v>
      </c>
    </row>
    <row r="676" spans="1:33" ht="15.75" x14ac:dyDescent="0.25">
      <c r="A676" s="8" t="s">
        <v>2223</v>
      </c>
      <c r="B676" s="9" t="s">
        <v>199</v>
      </c>
      <c r="C676" s="9" t="s">
        <v>2224</v>
      </c>
      <c r="D676" s="9" t="s">
        <v>2225</v>
      </c>
      <c r="E676" s="9" t="s">
        <v>337</v>
      </c>
      <c r="F676" s="10">
        <v>3649</v>
      </c>
      <c r="G676" s="10">
        <v>4014</v>
      </c>
      <c r="H676" s="10">
        <v>4379</v>
      </c>
      <c r="I676" s="10">
        <v>4744</v>
      </c>
      <c r="J676" s="10">
        <v>5109</v>
      </c>
      <c r="K676" s="10">
        <v>22737</v>
      </c>
      <c r="L676" s="9">
        <v>1</v>
      </c>
    </row>
    <row r="677" spans="1:33" ht="15.75" x14ac:dyDescent="0.25">
      <c r="A677" s="8" t="s">
        <v>2226</v>
      </c>
      <c r="B677" s="9" t="s">
        <v>199</v>
      </c>
      <c r="C677" s="9" t="s">
        <v>2227</v>
      </c>
      <c r="D677" s="9" t="s">
        <v>2228</v>
      </c>
      <c r="E677" s="9" t="s">
        <v>212</v>
      </c>
      <c r="F677" s="10">
        <v>4023</v>
      </c>
      <c r="G677" s="10">
        <v>4425</v>
      </c>
      <c r="H677" s="10">
        <v>4828</v>
      </c>
      <c r="I677" s="10">
        <v>5230</v>
      </c>
      <c r="J677" s="10">
        <v>5632</v>
      </c>
      <c r="K677" s="10">
        <v>22737</v>
      </c>
      <c r="L677" s="9">
        <v>1</v>
      </c>
    </row>
    <row r="678" spans="1:33" ht="15.75" x14ac:dyDescent="0.25">
      <c r="A678" s="8" t="s">
        <v>2229</v>
      </c>
      <c r="B678" s="9" t="s">
        <v>199</v>
      </c>
      <c r="C678" s="9" t="s">
        <v>2230</v>
      </c>
      <c r="D678" s="9" t="s">
        <v>2231</v>
      </c>
      <c r="E678" s="9" t="s">
        <v>359</v>
      </c>
      <c r="F678" s="10">
        <v>4435</v>
      </c>
      <c r="G678" s="10">
        <v>4879</v>
      </c>
      <c r="H678" s="10">
        <v>5323</v>
      </c>
      <c r="I678" s="10">
        <v>5766</v>
      </c>
      <c r="J678" s="10">
        <v>6210</v>
      </c>
      <c r="K678" s="10">
        <v>22737</v>
      </c>
      <c r="L678" s="9">
        <v>1</v>
      </c>
    </row>
    <row r="679" spans="1:33" ht="15.75" x14ac:dyDescent="0.25">
      <c r="A679" s="8" t="s">
        <v>2232</v>
      </c>
      <c r="B679" s="9" t="s">
        <v>12</v>
      </c>
      <c r="C679" s="9" t="s">
        <v>2233</v>
      </c>
      <c r="D679" s="9" t="s">
        <v>2234</v>
      </c>
      <c r="E679" s="9" t="s">
        <v>15</v>
      </c>
      <c r="F679" s="10">
        <v>4669</v>
      </c>
      <c r="G679" s="10">
        <v>5370</v>
      </c>
      <c r="H679" s="10">
        <v>6070</v>
      </c>
      <c r="I679" s="10">
        <v>6770</v>
      </c>
      <c r="J679" s="10">
        <v>7471</v>
      </c>
      <c r="K679" s="10">
        <v>22737</v>
      </c>
      <c r="L679" s="9">
        <v>0</v>
      </c>
    </row>
    <row r="680" spans="1:33" ht="15.75" x14ac:dyDescent="0.25">
      <c r="A680" s="8" t="s">
        <v>2235</v>
      </c>
      <c r="B680" s="9" t="s">
        <v>12</v>
      </c>
      <c r="C680" s="9" t="s">
        <v>2236</v>
      </c>
      <c r="D680" s="9" t="s">
        <v>2237</v>
      </c>
      <c r="E680" s="9" t="s">
        <v>300</v>
      </c>
      <c r="F680" s="10">
        <v>4903</v>
      </c>
      <c r="G680" s="10">
        <v>5638</v>
      </c>
      <c r="H680" s="10">
        <v>6374</v>
      </c>
      <c r="I680" s="10">
        <v>7109</v>
      </c>
      <c r="J680" s="10">
        <v>7845</v>
      </c>
      <c r="K680" s="10">
        <v>22737</v>
      </c>
      <c r="L680" s="9">
        <v>0</v>
      </c>
    </row>
    <row r="681" spans="1:33" ht="15.75" x14ac:dyDescent="0.25">
      <c r="A681" s="8" t="s">
        <v>2238</v>
      </c>
      <c r="B681" s="9" t="s">
        <v>12</v>
      </c>
      <c r="C681" s="9" t="s">
        <v>2239</v>
      </c>
      <c r="D681" s="9" t="s">
        <v>2240</v>
      </c>
      <c r="E681" s="9" t="s">
        <v>19</v>
      </c>
      <c r="F681" s="10">
        <v>5148</v>
      </c>
      <c r="G681" s="10">
        <v>5920</v>
      </c>
      <c r="H681" s="10">
        <v>6692</v>
      </c>
      <c r="I681" s="10">
        <v>7464</v>
      </c>
      <c r="J681" s="10">
        <v>8237</v>
      </c>
      <c r="K681" s="10">
        <v>22737</v>
      </c>
      <c r="L681" s="9">
        <v>0</v>
      </c>
      <c r="AA681" s="35"/>
      <c r="AB681" s="35"/>
      <c r="AC681" s="35"/>
      <c r="AD681" s="35"/>
      <c r="AE681" s="35"/>
    </row>
    <row r="682" spans="1:33" ht="15.75" x14ac:dyDescent="0.25">
      <c r="A682" s="8" t="s">
        <v>2241</v>
      </c>
      <c r="B682" s="9" t="s">
        <v>12</v>
      </c>
      <c r="C682" s="9" t="s">
        <v>2242</v>
      </c>
      <c r="D682" s="9" t="s">
        <v>2243</v>
      </c>
      <c r="E682" s="9" t="s">
        <v>140</v>
      </c>
      <c r="F682" s="10">
        <v>5959</v>
      </c>
      <c r="G682" s="10">
        <v>6853</v>
      </c>
      <c r="H682" s="10">
        <v>7747</v>
      </c>
      <c r="I682" s="10">
        <v>8641</v>
      </c>
      <c r="J682" s="10">
        <v>9535</v>
      </c>
      <c r="K682" s="10">
        <v>22737</v>
      </c>
      <c r="L682" s="9">
        <v>0</v>
      </c>
    </row>
    <row r="683" spans="1:33" ht="15.75" x14ac:dyDescent="0.25">
      <c r="A683" s="8" t="s">
        <v>2244</v>
      </c>
      <c r="B683" s="9" t="s">
        <v>12</v>
      </c>
      <c r="C683" s="9" t="s">
        <v>2245</v>
      </c>
      <c r="D683" s="9" t="s">
        <v>2246</v>
      </c>
      <c r="E683" s="9" t="s">
        <v>23</v>
      </c>
      <c r="F683" s="10">
        <v>6570</v>
      </c>
      <c r="G683" s="10">
        <v>7555</v>
      </c>
      <c r="H683" s="10">
        <v>8541</v>
      </c>
      <c r="I683" s="10">
        <v>9527</v>
      </c>
      <c r="J683" s="10">
        <v>10512</v>
      </c>
      <c r="K683" s="10">
        <v>22737</v>
      </c>
      <c r="L683" s="9">
        <v>0</v>
      </c>
    </row>
    <row r="684" spans="1:33" ht="15.75" x14ac:dyDescent="0.25">
      <c r="A684" s="8" t="s">
        <v>2247</v>
      </c>
      <c r="B684" s="9" t="s">
        <v>12</v>
      </c>
      <c r="C684" s="9" t="s">
        <v>2248</v>
      </c>
      <c r="D684" s="9" t="s">
        <v>2249</v>
      </c>
      <c r="E684" s="9" t="s">
        <v>32</v>
      </c>
      <c r="F684" s="10">
        <v>7243</v>
      </c>
      <c r="G684" s="10">
        <v>8330</v>
      </c>
      <c r="H684" s="10">
        <v>9417</v>
      </c>
      <c r="I684" s="10">
        <v>10503</v>
      </c>
      <c r="J684" s="10">
        <v>11590</v>
      </c>
      <c r="K684" s="10">
        <v>22737</v>
      </c>
      <c r="L684" s="9">
        <v>0</v>
      </c>
    </row>
    <row r="685" spans="1:33" ht="15.75" x14ac:dyDescent="0.25">
      <c r="A685" s="8" t="s">
        <v>2250</v>
      </c>
      <c r="B685" s="9" t="s">
        <v>12</v>
      </c>
      <c r="C685" s="9" t="s">
        <v>2251</v>
      </c>
      <c r="D685" s="9" t="s">
        <v>2252</v>
      </c>
      <c r="E685" s="9" t="s">
        <v>32</v>
      </c>
      <c r="F685" s="10">
        <v>7243</v>
      </c>
      <c r="G685" s="10">
        <v>8330</v>
      </c>
      <c r="H685" s="10">
        <v>9417</v>
      </c>
      <c r="I685" s="10">
        <v>10503</v>
      </c>
      <c r="J685" s="10">
        <v>11590</v>
      </c>
      <c r="K685" s="10">
        <v>22737</v>
      </c>
      <c r="L685" s="9">
        <v>0</v>
      </c>
    </row>
    <row r="686" spans="1:33" ht="15.75" x14ac:dyDescent="0.25">
      <c r="A686" s="8" t="s">
        <v>2253</v>
      </c>
      <c r="B686" s="9" t="s">
        <v>12</v>
      </c>
      <c r="C686" s="9" t="s">
        <v>2254</v>
      </c>
      <c r="D686" s="9" t="s">
        <v>2255</v>
      </c>
      <c r="E686" s="9" t="s">
        <v>15</v>
      </c>
      <c r="F686" s="10">
        <v>4669</v>
      </c>
      <c r="G686" s="10">
        <v>5370</v>
      </c>
      <c r="H686" s="10">
        <v>6070</v>
      </c>
      <c r="I686" s="10">
        <v>6770</v>
      </c>
      <c r="J686" s="10">
        <v>7471</v>
      </c>
      <c r="K686" s="10">
        <v>22737</v>
      </c>
      <c r="L686" s="9">
        <v>1</v>
      </c>
    </row>
    <row r="687" spans="1:33" ht="15.75" x14ac:dyDescent="0.25">
      <c r="A687" s="8" t="s">
        <v>2256</v>
      </c>
      <c r="B687" s="9" t="s">
        <v>12</v>
      </c>
      <c r="C687" s="9" t="s">
        <v>2257</v>
      </c>
      <c r="D687" s="9" t="s">
        <v>2258</v>
      </c>
      <c r="E687" s="9" t="s">
        <v>255</v>
      </c>
      <c r="F687" s="10">
        <v>5405</v>
      </c>
      <c r="G687" s="10">
        <v>6216</v>
      </c>
      <c r="H687" s="10">
        <v>7027</v>
      </c>
      <c r="I687" s="10">
        <v>7838</v>
      </c>
      <c r="J687" s="10">
        <v>8649</v>
      </c>
      <c r="K687" s="10">
        <v>22737</v>
      </c>
      <c r="L687" s="9">
        <v>1</v>
      </c>
    </row>
    <row r="688" spans="1:33" s="35" customFormat="1" ht="15.75" x14ac:dyDescent="0.25">
      <c r="A688" s="32" t="s">
        <v>2259</v>
      </c>
      <c r="B688" s="33" t="s">
        <v>12</v>
      </c>
      <c r="C688" s="33" t="s">
        <v>2260</v>
      </c>
      <c r="D688" s="33" t="s">
        <v>2261</v>
      </c>
      <c r="E688" s="33" t="s">
        <v>1596</v>
      </c>
      <c r="F688" s="34">
        <v>6257</v>
      </c>
      <c r="G688" s="34">
        <v>7196</v>
      </c>
      <c r="H688" s="34">
        <v>8134</v>
      </c>
      <c r="I688" s="34">
        <v>9073</v>
      </c>
      <c r="J688" s="34">
        <v>10012</v>
      </c>
      <c r="K688" s="34">
        <v>22737</v>
      </c>
      <c r="L688" s="33">
        <v>0</v>
      </c>
      <c r="W688" s="1"/>
      <c r="X688" s="1"/>
      <c r="AA688" s="1"/>
      <c r="AB688" s="1"/>
      <c r="AC688" s="1"/>
      <c r="AD688" s="1"/>
      <c r="AE688" s="1"/>
      <c r="AF688" s="1"/>
      <c r="AG688" s="1"/>
    </row>
    <row r="689" spans="1:24" ht="15.75" x14ac:dyDescent="0.25">
      <c r="A689" s="32" t="s">
        <v>2429</v>
      </c>
      <c r="B689" s="33">
        <v>0</v>
      </c>
      <c r="C689" s="33">
        <v>0</v>
      </c>
      <c r="D689" s="33">
        <v>0</v>
      </c>
      <c r="E689" s="33">
        <v>0</v>
      </c>
      <c r="F689" s="34">
        <v>0</v>
      </c>
      <c r="G689" s="34">
        <v>0</v>
      </c>
      <c r="H689" s="34">
        <v>0</v>
      </c>
      <c r="I689" s="34">
        <v>0</v>
      </c>
      <c r="J689" s="34">
        <v>0</v>
      </c>
      <c r="K689" s="34">
        <v>0</v>
      </c>
      <c r="L689" s="33">
        <v>0</v>
      </c>
      <c r="W689" s="35"/>
      <c r="X689" s="35"/>
    </row>
  </sheetData>
  <sheetProtection algorithmName="SHA-512" hashValue="Y4RxBgv+yf+FS9RVKkGGlVez6QvsVwJTeNQ5uVlUm4gMSmhs7KpzDk6SQ+5Bg9uK9UNqXjaxkAPyeDKzLGnC6Q==" saltValue="QAc2xwOmwgxPcL8Qa5TSYw==" spinCount="100000" sheet="1" objects="1" scenarios="1"/>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FFF6"/>
  </sheetPr>
  <dimension ref="A1:Z310"/>
  <sheetViews>
    <sheetView showZeros="0" view="pageBreakPreview" zoomScale="90" zoomScaleNormal="80" zoomScaleSheetLayoutView="90" workbookViewId="0">
      <selection activeCell="H53" sqref="H53"/>
    </sheetView>
  </sheetViews>
  <sheetFormatPr defaultColWidth="9.140625" defaultRowHeight="12.75" outlineLevelRow="2" x14ac:dyDescent="0.2"/>
  <cols>
    <col min="1" max="1" width="7" style="68" bestFit="1" customWidth="1"/>
    <col min="2" max="2" width="14.7109375" style="46" customWidth="1"/>
    <col min="3" max="3" width="45" style="46" bestFit="1" customWidth="1"/>
    <col min="4" max="10" width="14.7109375" style="46" customWidth="1"/>
    <col min="11" max="14" width="10.28515625" style="46" customWidth="1"/>
    <col min="16" max="16" width="14.7109375" style="46" bestFit="1" customWidth="1"/>
    <col min="17" max="16384" width="9.140625" style="46"/>
  </cols>
  <sheetData>
    <row r="1" spans="1:26" customFormat="1" ht="22.15" customHeight="1" x14ac:dyDescent="0.2">
      <c r="A1" s="68" t="str">
        <f t="shared" ref="A1:A69" si="0">IF(AND(LEN(B1)=1,B1&gt;0),TRUE,"")</f>
        <v/>
      </c>
      <c r="B1" s="99" t="s">
        <v>2315</v>
      </c>
      <c r="C1" s="98" t="s">
        <v>2292</v>
      </c>
      <c r="D1" s="46"/>
      <c r="E1" s="46"/>
      <c r="F1" s="46"/>
      <c r="G1" s="46"/>
      <c r="H1" s="46"/>
      <c r="I1" s="46"/>
      <c r="J1" s="46"/>
      <c r="K1" s="46"/>
      <c r="L1" s="46"/>
      <c r="M1" s="46"/>
      <c r="N1" s="46"/>
      <c r="P1" s="46"/>
      <c r="Q1" s="46"/>
      <c r="R1" s="46"/>
      <c r="S1" s="46"/>
      <c r="T1" s="46"/>
      <c r="U1" s="46"/>
      <c r="V1" s="46"/>
      <c r="W1" s="46"/>
      <c r="X1" s="46"/>
      <c r="Y1" s="46"/>
      <c r="Z1" s="46"/>
    </row>
    <row r="2" spans="1:26" customFormat="1" ht="13.5" thickBot="1" x14ac:dyDescent="0.25">
      <c r="A2" s="68" t="str">
        <f t="shared" si="0"/>
        <v/>
      </c>
      <c r="B2" s="82" t="s">
        <v>2336</v>
      </c>
      <c r="C2" s="83" t="s">
        <v>2334</v>
      </c>
      <c r="D2" s="46"/>
      <c r="E2" s="46"/>
      <c r="F2" s="46"/>
      <c r="G2" s="46"/>
      <c r="H2" s="46"/>
      <c r="I2" s="46"/>
      <c r="J2" s="46"/>
      <c r="K2" s="46"/>
      <c r="L2" s="46"/>
      <c r="M2" s="46"/>
      <c r="N2" s="46"/>
      <c r="P2" s="46"/>
      <c r="Q2" s="46"/>
      <c r="R2" s="46"/>
      <c r="S2" s="46"/>
      <c r="T2" s="46"/>
      <c r="U2" s="46"/>
      <c r="V2" s="46"/>
      <c r="W2" s="46"/>
      <c r="X2" s="46"/>
      <c r="Y2" s="46"/>
      <c r="Z2" s="46"/>
    </row>
    <row r="3" spans="1:26" customFormat="1" ht="13.5" thickBot="1" x14ac:dyDescent="0.25">
      <c r="A3" s="68" t="str">
        <f t="shared" si="0"/>
        <v/>
      </c>
    </row>
    <row r="4" spans="1:26" customFormat="1" ht="13.5" thickBot="1" x14ac:dyDescent="0.25">
      <c r="A4" s="68" t="str">
        <f t="shared" si="0"/>
        <v/>
      </c>
      <c r="B4" s="54" t="s">
        <v>2396</v>
      </c>
      <c r="C4" s="47"/>
      <c r="D4" s="48"/>
      <c r="E4" s="48"/>
      <c r="F4" s="48"/>
      <c r="G4" s="48"/>
      <c r="H4" s="48"/>
      <c r="I4" s="48"/>
      <c r="J4" s="58"/>
      <c r="K4" s="46"/>
      <c r="L4" s="46"/>
      <c r="M4" s="46"/>
      <c r="N4" s="46"/>
      <c r="P4" s="46"/>
      <c r="Q4" s="46"/>
      <c r="R4" s="46"/>
      <c r="S4" s="46"/>
      <c r="T4" s="46"/>
      <c r="U4" s="46"/>
      <c r="V4" s="46"/>
      <c r="W4" s="46"/>
      <c r="X4" s="46"/>
      <c r="Y4" s="46"/>
      <c r="Z4" s="46"/>
    </row>
    <row r="5" spans="1:26" customFormat="1" ht="25.5" x14ac:dyDescent="0.2">
      <c r="A5" s="68" t="str">
        <f t="shared" si="0"/>
        <v/>
      </c>
      <c r="B5" s="84" t="s">
        <v>2317</v>
      </c>
      <c r="C5" s="78" t="s">
        <v>2273</v>
      </c>
      <c r="D5" s="78" t="s">
        <v>2314</v>
      </c>
      <c r="E5" s="78" t="s">
        <v>2287</v>
      </c>
      <c r="F5" s="78" t="s">
        <v>2292</v>
      </c>
      <c r="G5" s="78" t="s">
        <v>2293</v>
      </c>
      <c r="H5" s="78" t="s">
        <v>2294</v>
      </c>
      <c r="I5" s="78" t="s">
        <v>2295</v>
      </c>
      <c r="J5" s="85" t="s">
        <v>2291</v>
      </c>
      <c r="K5" s="46"/>
      <c r="L5" s="46"/>
      <c r="M5" s="46"/>
      <c r="N5" s="46"/>
      <c r="P5" s="46"/>
      <c r="Q5" s="46"/>
      <c r="R5" s="46"/>
      <c r="S5" s="46"/>
      <c r="T5" s="46"/>
      <c r="U5" s="46"/>
      <c r="V5" s="46"/>
      <c r="W5" s="46"/>
      <c r="X5" s="46"/>
      <c r="Y5" s="46"/>
      <c r="Z5" s="46"/>
    </row>
    <row r="6" spans="1:26" customFormat="1" x14ac:dyDescent="0.2">
      <c r="A6" s="68" t="str">
        <f t="shared" ca="1" si="0"/>
        <v/>
      </c>
      <c r="B6" s="81" t="str">
        <f ca="1">'2-Expenditures'!B6</f>
        <v>Row</v>
      </c>
      <c r="C6" s="76" t="str">
        <f>INDEX('Salary and Cost Data'!$AJ$2:$AN$2,MATCH(K6,'Salary and Cost Data'!$AJ$5:$AN$5,0))</f>
        <v>FY 2023-24</v>
      </c>
      <c r="D6" s="86">
        <f ca="1">IF(A6=TRUE,D22+D37+D46,0)</f>
        <v>0</v>
      </c>
      <c r="E6" s="76">
        <f ca="1">IF(A6=TRUE,E22,0)</f>
        <v>0</v>
      </c>
      <c r="F6" s="86">
        <f ca="1">IF(A6=TRUE,F22+F37+F46,0)</f>
        <v>0</v>
      </c>
      <c r="G6" s="86">
        <f ca="1">IF(A6=TRUE,G22+G37+G46,0)</f>
        <v>0</v>
      </c>
      <c r="H6" s="86">
        <f ca="1">IF(A6=TRUE,H22+H37+H46,0)</f>
        <v>0</v>
      </c>
      <c r="I6" s="86">
        <f ca="1">IF(A6=TRUE,I22+I37+I46,0)</f>
        <v>0</v>
      </c>
      <c r="J6" s="86">
        <f ca="1">IF(A6=TRUE,J22+J37,0)</f>
        <v>0</v>
      </c>
      <c r="K6" t="s">
        <v>2274</v>
      </c>
      <c r="L6" s="46"/>
      <c r="M6" s="46"/>
      <c r="N6" s="46"/>
      <c r="P6" s="46"/>
      <c r="Q6" s="46"/>
      <c r="R6" s="46"/>
      <c r="S6" s="46"/>
      <c r="T6" s="46"/>
      <c r="U6" s="46"/>
      <c r="V6" s="46"/>
      <c r="W6" s="46"/>
      <c r="X6" s="46"/>
      <c r="Y6" s="46"/>
      <c r="Z6" s="46"/>
    </row>
    <row r="7" spans="1:26" customFormat="1" x14ac:dyDescent="0.2">
      <c r="A7" s="68" t="b">
        <f t="shared" ca="1" si="0"/>
        <v>1</v>
      </c>
      <c r="B7" s="81" t="str">
        <f ca="1">'2-Expenditures'!B7</f>
        <v>A</v>
      </c>
      <c r="C7" s="76" t="str">
        <f>INDEX('Salary and Cost Data'!$AJ$2:$AN$2,MATCH(K7,'Salary and Cost Data'!$AJ$5:$AN$5,0))</f>
        <v>FY 2024-25</v>
      </c>
      <c r="D7" s="86">
        <f ca="1">IF(A7=TRUE,D58+D73+D82,0)</f>
        <v>0</v>
      </c>
      <c r="E7" s="76">
        <f ca="1">IF(A7=TRUE,E58,0)</f>
        <v>0</v>
      </c>
      <c r="F7" s="86">
        <f ca="1">IF(A7=TRUE,F58+F73+F82,0)</f>
        <v>0</v>
      </c>
      <c r="G7" s="86">
        <f ca="1">IF(A7=TRUE,G58+G73+G82,0)</f>
        <v>0</v>
      </c>
      <c r="H7" s="86">
        <f ca="1">IF(A7=TRUE,H58+H73+H82,0)</f>
        <v>0</v>
      </c>
      <c r="I7" s="86">
        <f ca="1">IF(A7=TRUE,I58+I73+I82,0)</f>
        <v>0</v>
      </c>
      <c r="J7" s="86">
        <f ca="1">IF(A7=TRUE,J58+J73,0)</f>
        <v>0</v>
      </c>
      <c r="K7" t="s">
        <v>2275</v>
      </c>
      <c r="L7" s="46"/>
      <c r="M7" s="46"/>
      <c r="N7" s="46"/>
      <c r="P7" s="46"/>
      <c r="Q7" s="46"/>
      <c r="R7" s="46"/>
      <c r="S7" s="46"/>
      <c r="T7" s="46"/>
      <c r="U7" s="46"/>
      <c r="V7" s="46"/>
      <c r="W7" s="46"/>
      <c r="X7" s="46"/>
      <c r="Y7" s="46"/>
      <c r="Z7" s="46"/>
    </row>
    <row r="8" spans="1:26" customFormat="1" x14ac:dyDescent="0.2">
      <c r="A8" s="68" t="b">
        <f t="shared" ca="1" si="0"/>
        <v>1</v>
      </c>
      <c r="B8" s="81" t="str">
        <f ca="1">'2-Expenditures'!B8</f>
        <v>B</v>
      </c>
      <c r="C8" s="76" t="str">
        <f>INDEX('Salary and Cost Data'!$AJ$2:$AN$2,MATCH(K8,'Salary and Cost Data'!$AJ$5:$AN$5,0))</f>
        <v>FY 2025-26</v>
      </c>
      <c r="D8" s="86">
        <f ca="1">IF(A8=TRUE,D94+D109+D118,0)</f>
        <v>0</v>
      </c>
      <c r="E8" s="76">
        <f ca="1">IF(A8=TRUE,E94,0)</f>
        <v>0</v>
      </c>
      <c r="F8" s="86">
        <f ca="1">IF(A8=TRUE,F94+F109+F118,0)</f>
        <v>0</v>
      </c>
      <c r="G8" s="86">
        <f ca="1">IF(A8=TRUE,G94+G109+G118,0)</f>
        <v>0</v>
      </c>
      <c r="H8" s="86">
        <f ca="1">IF(A8=TRUE,H94+H109+H118,0)</f>
        <v>0</v>
      </c>
      <c r="I8" s="86">
        <f ca="1">IF(A8=TRUE,I94+I109+I118,0)</f>
        <v>0</v>
      </c>
      <c r="J8" s="86">
        <f ca="1">IF(A8=TRUE,J94+J109,0)</f>
        <v>0</v>
      </c>
      <c r="K8" t="s">
        <v>2276</v>
      </c>
      <c r="L8" s="46"/>
      <c r="M8" s="46"/>
      <c r="N8" s="57"/>
      <c r="P8" s="46"/>
      <c r="Q8" s="46"/>
      <c r="R8" s="46"/>
      <c r="S8" s="46"/>
      <c r="T8" s="46"/>
      <c r="U8" s="46"/>
      <c r="V8" s="46"/>
      <c r="W8" s="46"/>
      <c r="X8" s="46"/>
      <c r="Y8" s="46"/>
      <c r="Z8" s="46"/>
    </row>
    <row r="9" spans="1:26" customFormat="1" x14ac:dyDescent="0.2">
      <c r="A9" s="68" t="b">
        <f t="shared" ca="1" si="0"/>
        <v>1</v>
      </c>
      <c r="B9" s="81" t="str">
        <f ca="1">'2-Expenditures'!B9</f>
        <v>B</v>
      </c>
      <c r="C9" s="76" t="str">
        <f>INDEX('Salary and Cost Data'!$AJ$2:$AN$2,MATCH(K9,'Salary and Cost Data'!$AJ$5:$AN$5,0))</f>
        <v>FY 2026-27</v>
      </c>
      <c r="D9" s="86">
        <f ca="1">IF(A9=TRUE,D130+D145+D154,0)</f>
        <v>0</v>
      </c>
      <c r="E9" s="76">
        <f ca="1">IF(A9=TRUE,E130,0)</f>
        <v>0</v>
      </c>
      <c r="F9" s="86">
        <f ca="1">IF(A9=TRUE,F130+F145+F154,0)</f>
        <v>0</v>
      </c>
      <c r="G9" s="86">
        <f ca="1">IF(A9=TRUE,G130+G145+G154,0)</f>
        <v>0</v>
      </c>
      <c r="H9" s="86">
        <f ca="1">IF(A9=TRUE,H130+H145+H154,0)</f>
        <v>0</v>
      </c>
      <c r="I9" s="86">
        <f ca="1">IF(A9=TRUE,I130+I145+I154,0)</f>
        <v>0</v>
      </c>
      <c r="J9" s="86">
        <f ca="1">IF(A9=TRUE,J130+J145,0)</f>
        <v>0</v>
      </c>
      <c r="K9" t="s">
        <v>2277</v>
      </c>
      <c r="L9" s="46"/>
      <c r="M9" s="46"/>
      <c r="N9" s="46"/>
      <c r="P9" s="46"/>
      <c r="Q9" s="46"/>
      <c r="R9" s="46"/>
      <c r="S9" s="46"/>
      <c r="T9" s="46"/>
      <c r="U9" s="46"/>
      <c r="V9" s="46"/>
      <c r="W9" s="46"/>
      <c r="X9" s="46"/>
      <c r="Y9" s="46"/>
      <c r="Z9" s="46"/>
    </row>
    <row r="10" spans="1:26" customFormat="1" x14ac:dyDescent="0.2">
      <c r="A10" s="68" t="b">
        <f t="shared" ca="1" si="0"/>
        <v>1</v>
      </c>
      <c r="B10" s="81" t="str">
        <f ca="1">'2-Expenditures'!B10</f>
        <v>B</v>
      </c>
      <c r="C10" s="76" t="str">
        <f>INDEX('Salary and Cost Data'!$AJ$2:$AN$2,MATCH(K10,'Salary and Cost Data'!$AJ$5:$AN$5,0))</f>
        <v>FY 2027-28</v>
      </c>
      <c r="D10" s="86">
        <f ca="1">IF(A10=TRUE,D166+D181+D190,0)</f>
        <v>0</v>
      </c>
      <c r="E10" s="76">
        <f ca="1">IF(A10=TRUE,E166,0)</f>
        <v>0</v>
      </c>
      <c r="F10" s="86">
        <f ca="1">IF(A10=TRUE,F166+F181+F190,0)</f>
        <v>0</v>
      </c>
      <c r="G10" s="86">
        <f ca="1">IF(A10=TRUE,G166+G181+G190,0)</f>
        <v>0</v>
      </c>
      <c r="H10" s="86">
        <f ca="1">IF(A10=TRUE,H166+H181+H190,0)</f>
        <v>0</v>
      </c>
      <c r="I10" s="86">
        <f ca="1">IF(A10=TRUE,I166+I181+I190,0)</f>
        <v>0</v>
      </c>
      <c r="J10" s="86">
        <f ca="1">IF(A10=TRUE,J166+J181,0)</f>
        <v>0</v>
      </c>
      <c r="K10" t="s">
        <v>2278</v>
      </c>
      <c r="L10" s="46"/>
      <c r="M10" s="46"/>
      <c r="N10" s="46"/>
      <c r="P10" s="46"/>
      <c r="Q10" s="46"/>
      <c r="R10" s="46"/>
      <c r="S10" s="46"/>
      <c r="T10" s="46"/>
      <c r="U10" s="46"/>
      <c r="V10" s="46"/>
      <c r="W10" s="46"/>
      <c r="X10" s="46"/>
      <c r="Y10" s="46"/>
      <c r="Z10" s="46"/>
    </row>
    <row r="11" spans="1:26" customFormat="1" x14ac:dyDescent="0.2">
      <c r="A11" s="68" t="str">
        <f t="shared" si="0"/>
        <v/>
      </c>
      <c r="B11" s="49"/>
      <c r="C11" s="49"/>
      <c r="D11" s="46"/>
      <c r="E11" s="46"/>
      <c r="F11" s="46"/>
      <c r="G11" s="46"/>
      <c r="H11" s="46"/>
      <c r="I11" s="46"/>
      <c r="J11" s="46"/>
      <c r="K11" s="46"/>
      <c r="L11" s="46"/>
      <c r="M11" s="46"/>
      <c r="N11" s="46"/>
      <c r="P11" s="46"/>
      <c r="Q11" s="46"/>
      <c r="R11" s="46"/>
      <c r="S11" s="46"/>
      <c r="T11" s="46"/>
      <c r="U11" s="46"/>
      <c r="V11" s="46"/>
      <c r="W11" s="46"/>
      <c r="X11" s="46"/>
      <c r="Y11" s="46"/>
      <c r="Z11" s="46"/>
    </row>
    <row r="12" spans="1:26" customFormat="1" x14ac:dyDescent="0.2">
      <c r="A12" s="68" t="str">
        <f t="shared" si="0"/>
        <v/>
      </c>
      <c r="B12" s="55" t="s">
        <v>2329</v>
      </c>
      <c r="C12" s="49"/>
      <c r="D12" s="46"/>
      <c r="E12" s="46"/>
      <c r="F12" s="46"/>
      <c r="G12" s="46"/>
      <c r="H12" s="46"/>
      <c r="I12" s="46"/>
      <c r="J12" s="46"/>
      <c r="K12" s="46"/>
      <c r="L12" s="46"/>
      <c r="M12" s="46"/>
      <c r="N12" s="46"/>
      <c r="P12" s="46"/>
      <c r="Q12" s="46"/>
      <c r="R12" s="46"/>
      <c r="S12" s="46"/>
      <c r="T12" s="46"/>
      <c r="U12" s="46"/>
      <c r="V12" s="46"/>
      <c r="W12" s="46"/>
      <c r="X12" s="46"/>
      <c r="Y12" s="46"/>
      <c r="Z12" s="46"/>
    </row>
    <row r="13" spans="1:26" customFormat="1" ht="31.5" hidden="1" outlineLevel="1" x14ac:dyDescent="0.2">
      <c r="A13" s="68" t="str">
        <f t="shared" si="0"/>
        <v/>
      </c>
      <c r="B13" s="77" t="s">
        <v>2274</v>
      </c>
      <c r="C13" s="77" t="str">
        <f>INDEX('Salary and Cost Data'!$AJ$2:$AN$2,MATCH('2-Expenditures'!B13,'Salary and Cost Data'!$AJ$5:$AN$5,0))</f>
        <v>FY 2023-24</v>
      </c>
      <c r="D13" s="77"/>
      <c r="E13" s="77"/>
      <c r="F13" s="77"/>
      <c r="G13" s="77"/>
      <c r="H13" s="77"/>
      <c r="I13" s="77"/>
      <c r="J13" s="77"/>
      <c r="K13" s="46"/>
      <c r="L13" s="46"/>
      <c r="M13" s="46"/>
      <c r="N13" s="46"/>
      <c r="P13" s="46"/>
      <c r="Q13" s="46"/>
      <c r="R13" s="46"/>
      <c r="S13" s="46"/>
      <c r="T13" s="46"/>
      <c r="U13" s="46"/>
      <c r="V13" s="46"/>
      <c r="W13" s="46"/>
      <c r="X13" s="46"/>
      <c r="Y13" s="46"/>
      <c r="Z13" s="46"/>
    </row>
    <row r="14" spans="1:26" customFormat="1" ht="13.5" hidden="1" outlineLevel="1" thickBot="1" x14ac:dyDescent="0.25">
      <c r="A14" s="68"/>
      <c r="B14" s="49"/>
      <c r="C14" s="49"/>
      <c r="D14" s="46"/>
      <c r="E14" s="46"/>
      <c r="F14" s="46"/>
      <c r="G14" s="46"/>
      <c r="H14" s="46"/>
      <c r="I14" s="46"/>
      <c r="J14" s="46"/>
      <c r="K14" s="46"/>
      <c r="L14" s="46"/>
      <c r="M14" s="46"/>
      <c r="N14" s="46"/>
      <c r="P14" s="46"/>
      <c r="Q14" s="46"/>
      <c r="R14" s="46"/>
      <c r="S14" s="46"/>
      <c r="T14" s="46"/>
      <c r="U14" s="46"/>
      <c r="V14" s="46"/>
      <c r="W14" s="46"/>
      <c r="X14" s="46"/>
      <c r="Y14" s="46"/>
      <c r="Z14" s="46"/>
    </row>
    <row r="15" spans="1:26" customFormat="1" ht="13.5" hidden="1" outlineLevel="1" thickBot="1" x14ac:dyDescent="0.25">
      <c r="A15" s="68" t="str">
        <f t="shared" si="0"/>
        <v/>
      </c>
      <c r="B15" s="54" t="s">
        <v>2395</v>
      </c>
      <c r="C15" s="48"/>
      <c r="D15" s="48"/>
      <c r="E15" s="48"/>
      <c r="F15" s="48"/>
      <c r="G15" s="48"/>
      <c r="H15" s="48"/>
      <c r="I15" s="48"/>
      <c r="J15" s="48"/>
      <c r="K15" s="46"/>
      <c r="L15" s="46"/>
      <c r="M15" s="46"/>
      <c r="N15" s="46"/>
      <c r="P15" s="46"/>
      <c r="Q15" s="46"/>
      <c r="R15" s="46"/>
      <c r="S15" s="46"/>
      <c r="T15" s="46"/>
      <c r="U15" s="46"/>
      <c r="V15" s="46"/>
      <c r="W15" s="46"/>
      <c r="X15" s="46"/>
      <c r="Y15" s="46"/>
      <c r="Z15" s="46"/>
    </row>
    <row r="16" spans="1:26" customFormat="1" ht="25.5" hidden="1" outlineLevel="1" x14ac:dyDescent="0.2">
      <c r="A16" s="68" t="str">
        <f t="shared" si="0"/>
        <v/>
      </c>
      <c r="B16" s="84" t="s">
        <v>2317</v>
      </c>
      <c r="C16" s="78" t="s">
        <v>2286</v>
      </c>
      <c r="D16" s="78" t="s">
        <v>2314</v>
      </c>
      <c r="E16" s="78" t="s">
        <v>2287</v>
      </c>
      <c r="F16" s="89" t="s">
        <v>2292</v>
      </c>
      <c r="G16" s="89" t="s">
        <v>2293</v>
      </c>
      <c r="H16" s="89" t="s">
        <v>2294</v>
      </c>
      <c r="I16" s="89" t="s">
        <v>2295</v>
      </c>
      <c r="J16" s="92" t="s">
        <v>2291</v>
      </c>
      <c r="K16" s="46" t="s">
        <v>2292</v>
      </c>
      <c r="L16" s="46" t="s">
        <v>2293</v>
      </c>
      <c r="M16" s="46" t="s">
        <v>2294</v>
      </c>
      <c r="N16" s="46" t="s">
        <v>2295</v>
      </c>
      <c r="P16" s="46"/>
      <c r="Q16" s="46"/>
      <c r="R16" s="46"/>
      <c r="S16" s="46"/>
      <c r="T16" s="46"/>
      <c r="U16" s="46"/>
      <c r="V16" s="46"/>
      <c r="W16" s="46"/>
      <c r="X16" s="46"/>
      <c r="Y16" s="46"/>
      <c r="Z16" s="46"/>
    </row>
    <row r="17" spans="1:19" hidden="1" outlineLevel="1" x14ac:dyDescent="0.2">
      <c r="A17" s="68" t="b">
        <f t="shared" ca="1" si="0"/>
        <v>1</v>
      </c>
      <c r="B17" s="81" t="str">
        <f ca="1">'2-Expenditures'!B17</f>
        <v>A</v>
      </c>
      <c r="C17" s="75">
        <f>'2-Expenditures'!C17</f>
        <v>0</v>
      </c>
      <c r="D17" s="86">
        <f>'2-Expenditures'!I17</f>
        <v>0</v>
      </c>
      <c r="E17" s="76">
        <f>'2-Expenditures'!E17</f>
        <v>0</v>
      </c>
      <c r="F17" s="90">
        <f>IF(F$16=$C$1,$D17-SUM($G17:$I17),0)</f>
        <v>0</v>
      </c>
      <c r="G17" s="90">
        <f>IF(G$16=$C$1,$D17-SUM($F17,$H17:$I17),0)</f>
        <v>0</v>
      </c>
      <c r="H17" s="90">
        <f>IF(H$16=$C$1,$D17-SUM($F17:$G17,$I17),0)</f>
        <v>0</v>
      </c>
      <c r="I17" s="90">
        <f>IF(I$16=$C$1,$D17-SUM($F17:$H17),0)</f>
        <v>0</v>
      </c>
      <c r="J17" s="93">
        <f>'2-Expenditures'!J17</f>
        <v>0</v>
      </c>
      <c r="K17" s="60" t="str">
        <f t="shared" ref="K17:N21" si="1">IFERROR(F17/$D17,"")</f>
        <v/>
      </c>
      <c r="L17" s="60" t="str">
        <f t="shared" si="1"/>
        <v/>
      </c>
      <c r="M17" s="60" t="str">
        <f t="shared" si="1"/>
        <v/>
      </c>
      <c r="N17" s="60" t="str">
        <f t="shared" si="1"/>
        <v/>
      </c>
      <c r="P17" s="63"/>
      <c r="Q17" s="63"/>
      <c r="R17" s="63"/>
      <c r="S17" s="63"/>
    </row>
    <row r="18" spans="1:19" hidden="1" outlineLevel="1" x14ac:dyDescent="0.2">
      <c r="A18" s="68" t="b">
        <f t="shared" ca="1" si="0"/>
        <v>1</v>
      </c>
      <c r="B18" s="81" t="str">
        <f ca="1">'2-Expenditures'!B18</f>
        <v>B</v>
      </c>
      <c r="C18" s="75">
        <f>'2-Expenditures'!C18</f>
        <v>0</v>
      </c>
      <c r="D18" s="86">
        <f>'2-Expenditures'!I18</f>
        <v>0</v>
      </c>
      <c r="E18" s="76">
        <f>'2-Expenditures'!E18</f>
        <v>0</v>
      </c>
      <c r="F18" s="90">
        <f>IF(F$16=$C$1,$D18-SUM($G18:$I18),0)</f>
        <v>0</v>
      </c>
      <c r="G18" s="90">
        <f>IF(G$16=$C$1,$D18-SUM($F18,$H18:$I18),0)</f>
        <v>0</v>
      </c>
      <c r="H18" s="90">
        <f>IF(H$16=$C$1,$D18-SUM($F18:$G18,$I18),0)</f>
        <v>0</v>
      </c>
      <c r="I18" s="90">
        <f>IF(I$16=$C$1,$D18-SUM($F18:$H18),0)</f>
        <v>0</v>
      </c>
      <c r="J18" s="93">
        <f>'2-Expenditures'!J18</f>
        <v>0</v>
      </c>
      <c r="K18" s="60" t="str">
        <f t="shared" si="1"/>
        <v/>
      </c>
      <c r="L18" s="60" t="str">
        <f t="shared" si="1"/>
        <v/>
      </c>
      <c r="M18" s="60" t="str">
        <f t="shared" si="1"/>
        <v/>
      </c>
      <c r="N18" s="60" t="str">
        <f t="shared" si="1"/>
        <v/>
      </c>
    </row>
    <row r="19" spans="1:19" hidden="1" outlineLevel="1" x14ac:dyDescent="0.2">
      <c r="A19" s="68" t="b">
        <f t="shared" ca="1" si="0"/>
        <v>1</v>
      </c>
      <c r="B19" s="81" t="str">
        <f ca="1">'2-Expenditures'!B19</f>
        <v>C</v>
      </c>
      <c r="C19" s="75">
        <f>'2-Expenditures'!C19</f>
        <v>0</v>
      </c>
      <c r="D19" s="86">
        <f>'2-Expenditures'!I19</f>
        <v>0</v>
      </c>
      <c r="E19" s="76">
        <f>'2-Expenditures'!E19</f>
        <v>0</v>
      </c>
      <c r="F19" s="90">
        <f>IF(F$16=$C$1,$D19-SUM($G19:$I19),0)</f>
        <v>0</v>
      </c>
      <c r="G19" s="90">
        <f>IF(G$16=$C$1,$D19-SUM($F19,$H19:$I19),0)</f>
        <v>0</v>
      </c>
      <c r="H19" s="90">
        <f>IF(H$16=$C$1,$D19-SUM($F19:$G19,$I19),0)</f>
        <v>0</v>
      </c>
      <c r="I19" s="90">
        <f>IF(I$16=$C$1,$D19-SUM($F19:$H19),0)</f>
        <v>0</v>
      </c>
      <c r="J19" s="93">
        <f>'2-Expenditures'!J19</f>
        <v>0</v>
      </c>
      <c r="K19" s="60" t="str">
        <f t="shared" si="1"/>
        <v/>
      </c>
      <c r="L19" s="60" t="str">
        <f t="shared" si="1"/>
        <v/>
      </c>
      <c r="M19" s="60" t="str">
        <f t="shared" si="1"/>
        <v/>
      </c>
      <c r="N19" s="60" t="str">
        <f t="shared" si="1"/>
        <v/>
      </c>
    </row>
    <row r="20" spans="1:19" hidden="1" outlineLevel="1" x14ac:dyDescent="0.2">
      <c r="A20" s="68" t="b">
        <f t="shared" ca="1" si="0"/>
        <v>1</v>
      </c>
      <c r="B20" s="81" t="str">
        <f ca="1">'2-Expenditures'!B20</f>
        <v>D</v>
      </c>
      <c r="C20" s="75">
        <f>'2-Expenditures'!C20</f>
        <v>0</v>
      </c>
      <c r="D20" s="86">
        <f>'2-Expenditures'!I20</f>
        <v>0</v>
      </c>
      <c r="E20" s="76">
        <f>'2-Expenditures'!E20</f>
        <v>0</v>
      </c>
      <c r="F20" s="90">
        <f>IF(F$16=$C$1,$D20-SUM($G20:$I20),0)</f>
        <v>0</v>
      </c>
      <c r="G20" s="90">
        <f>IF(G$16=$C$1,$D20-SUM($F20,$H20:$I20),0)</f>
        <v>0</v>
      </c>
      <c r="H20" s="90">
        <f>IF(H$16=$C$1,$D20-SUM($F20:$G20,$I20),0)</f>
        <v>0</v>
      </c>
      <c r="I20" s="90">
        <f>IF(I$16=$C$1,$D20-SUM($F20:$H20),0)</f>
        <v>0</v>
      </c>
      <c r="J20" s="93">
        <f>'2-Expenditures'!J20</f>
        <v>0</v>
      </c>
      <c r="K20" s="60" t="str">
        <f t="shared" si="1"/>
        <v/>
      </c>
      <c r="L20" s="60" t="str">
        <f t="shared" si="1"/>
        <v/>
      </c>
      <c r="M20" s="60" t="str">
        <f t="shared" si="1"/>
        <v/>
      </c>
      <c r="N20" s="60" t="str">
        <f t="shared" si="1"/>
        <v/>
      </c>
    </row>
    <row r="21" spans="1:19" ht="13.5" hidden="1" outlineLevel="1" thickBot="1" x14ac:dyDescent="0.25">
      <c r="A21" s="68" t="b">
        <f t="shared" ca="1" si="0"/>
        <v>1</v>
      </c>
      <c r="B21" s="81" t="str">
        <f ca="1">'2-Expenditures'!B21</f>
        <v>E</v>
      </c>
      <c r="C21" s="75">
        <f>'2-Expenditures'!C21</f>
        <v>0</v>
      </c>
      <c r="D21" s="86">
        <f>'2-Expenditures'!I21</f>
        <v>0</v>
      </c>
      <c r="E21" s="76">
        <f>'2-Expenditures'!E21</f>
        <v>0</v>
      </c>
      <c r="F21" s="90">
        <f>IF(F$16=$C$1,$D21-SUM($G21:$I21),0)</f>
        <v>0</v>
      </c>
      <c r="G21" s="90">
        <f>IF(G$16=$C$1,$D21-SUM($F21,$H21:$I21),0)</f>
        <v>0</v>
      </c>
      <c r="H21" s="90">
        <f>IF(H$16=$C$1,$D21-SUM($F21:$G21,$I21),0)</f>
        <v>0</v>
      </c>
      <c r="I21" s="90">
        <f>IF(I$16=$C$1,$D21-SUM($F21:$H21),0)</f>
        <v>0</v>
      </c>
      <c r="J21" s="93">
        <f>'2-Expenditures'!J21</f>
        <v>0</v>
      </c>
      <c r="K21" s="60" t="str">
        <f t="shared" si="1"/>
        <v/>
      </c>
      <c r="L21" s="60" t="str">
        <f t="shared" si="1"/>
        <v/>
      </c>
      <c r="M21" s="60" t="str">
        <f t="shared" si="1"/>
        <v/>
      </c>
      <c r="N21" s="60" t="str">
        <f t="shared" si="1"/>
        <v/>
      </c>
    </row>
    <row r="22" spans="1:19" ht="14.25" hidden="1" outlineLevel="1" thickTop="1" thickBot="1" x14ac:dyDescent="0.25">
      <c r="A22" s="68" t="b">
        <f t="shared" ca="1" si="0"/>
        <v>1</v>
      </c>
      <c r="B22" s="50" t="str">
        <f ca="1">'2-Expenditures'!B32</f>
        <v>F</v>
      </c>
      <c r="C22" s="51" t="s">
        <v>2313</v>
      </c>
      <c r="D22" s="52">
        <f ca="1">SUMIFS(D17:OFFSET(D22,-1,0),$A17:OFFSET($A22,-1,0),TRUE)</f>
        <v>0</v>
      </c>
      <c r="E22" s="52">
        <f ca="1">SUMIFS(E17:OFFSET(E22,-1,0),$A17:OFFSET($A22,-1,0),TRUE)</f>
        <v>0</v>
      </c>
      <c r="F22" s="53">
        <f ca="1">SUMIFS(F17:OFFSET(F22,-1,0),$A17:OFFSET($A22,-1,0),TRUE)</f>
        <v>0</v>
      </c>
      <c r="G22" s="53">
        <f ca="1">SUMIFS(G17:OFFSET(G22,-1,0),$A17:OFFSET($A22,-1,0),TRUE)</f>
        <v>0</v>
      </c>
      <c r="H22" s="53">
        <f ca="1">SUMIFS(H17:OFFSET(H22,-1,0),$A17:OFFSET($A22,-1,0),TRUE)</f>
        <v>0</v>
      </c>
      <c r="I22" s="53">
        <f ca="1">SUMIFS(I17:OFFSET(I22,-1,0),$A17:OFFSET($A22,-1,0),TRUE)</f>
        <v>0</v>
      </c>
      <c r="J22" s="94">
        <f ca="1">SUMIFS(J17:OFFSET(J22,-1,0),$A17:OFFSET($A22,-1,0),TRUE)</f>
        <v>0</v>
      </c>
      <c r="K22" s="60"/>
      <c r="L22" s="60"/>
      <c r="M22" s="60"/>
      <c r="N22" s="60"/>
    </row>
    <row r="23" spans="1:19" ht="13.5" hidden="1" outlineLevel="1" thickBot="1" x14ac:dyDescent="0.25">
      <c r="A23" s="68" t="str">
        <f t="shared" si="0"/>
        <v/>
      </c>
      <c r="F23" s="46">
        <f>$D23*K23</f>
        <v>0</v>
      </c>
      <c r="G23" s="46">
        <f>$D23*L23</f>
        <v>0</v>
      </c>
      <c r="H23" s="46">
        <f>$D23*M23</f>
        <v>0</v>
      </c>
      <c r="I23" s="46">
        <f>$D23*N23</f>
        <v>0</v>
      </c>
      <c r="K23" s="60"/>
      <c r="L23" s="60"/>
      <c r="M23" s="60"/>
      <c r="N23" s="60"/>
    </row>
    <row r="24" spans="1:19" ht="13.5" hidden="1" outlineLevel="1" thickBot="1" x14ac:dyDescent="0.25">
      <c r="A24" s="68" t="str">
        <f t="shared" si="0"/>
        <v/>
      </c>
      <c r="B24" s="54" t="s">
        <v>2397</v>
      </c>
      <c r="C24" s="48"/>
      <c r="D24" s="48"/>
      <c r="E24" s="48"/>
      <c r="F24" s="48"/>
      <c r="G24" s="48"/>
      <c r="H24" s="48"/>
      <c r="I24" s="48"/>
      <c r="J24" s="48"/>
      <c r="K24" s="60"/>
      <c r="L24" s="60"/>
      <c r="M24" s="60"/>
      <c r="N24" s="60"/>
    </row>
    <row r="25" spans="1:19" ht="25.5" hidden="1" customHeight="1" outlineLevel="1" x14ac:dyDescent="0.2">
      <c r="A25" s="68" t="str">
        <f t="shared" si="0"/>
        <v/>
      </c>
      <c r="B25" s="84" t="s">
        <v>2317</v>
      </c>
      <c r="C25" s="78" t="s">
        <v>2318</v>
      </c>
      <c r="D25" s="78" t="s">
        <v>2314</v>
      </c>
      <c r="E25" s="87"/>
      <c r="F25" s="89" t="s">
        <v>2292</v>
      </c>
      <c r="G25" s="89" t="s">
        <v>2293</v>
      </c>
      <c r="H25" s="89" t="s">
        <v>2294</v>
      </c>
      <c r="I25" s="89" t="s">
        <v>2295</v>
      </c>
      <c r="J25" s="92" t="s">
        <v>2291</v>
      </c>
      <c r="K25" s="46" t="s">
        <v>2292</v>
      </c>
      <c r="L25" s="46" t="s">
        <v>2293</v>
      </c>
      <c r="M25" s="46" t="s">
        <v>2294</v>
      </c>
      <c r="N25" s="46" t="s">
        <v>2295</v>
      </c>
    </row>
    <row r="26" spans="1:19" ht="12.75" hidden="1" customHeight="1" outlineLevel="1" x14ac:dyDescent="0.2">
      <c r="A26" s="68" t="b">
        <f t="shared" ca="1" si="0"/>
        <v>1</v>
      </c>
      <c r="B26" s="81" t="str">
        <f ca="1">'2-Expenditures'!B36</f>
        <v>A</v>
      </c>
      <c r="C26" s="79" t="str">
        <f>'2-Expenditures'!C36</f>
        <v>Centrally Appropriated / POTS Costs</v>
      </c>
      <c r="D26" s="88">
        <f>'2-Expenditures'!I36</f>
        <v>0</v>
      </c>
      <c r="E26" s="87"/>
      <c r="F26" s="96"/>
      <c r="G26" s="96"/>
      <c r="H26" s="96"/>
      <c r="I26" s="96"/>
      <c r="J26" s="93">
        <f>'2-Expenditures'!J36</f>
        <v>0</v>
      </c>
      <c r="K26" s="60" t="str">
        <f t="shared" ref="K26:N36" si="2">IFERROR(F26/$D26,"")</f>
        <v/>
      </c>
      <c r="L26" s="60" t="str">
        <f t="shared" si="2"/>
        <v/>
      </c>
      <c r="M26" s="60" t="str">
        <f t="shared" si="2"/>
        <v/>
      </c>
      <c r="N26" s="60" t="str">
        <f t="shared" si="2"/>
        <v/>
      </c>
    </row>
    <row r="27" spans="1:19" ht="12.75" hidden="1" customHeight="1" outlineLevel="1" x14ac:dyDescent="0.2">
      <c r="A27" s="68" t="b">
        <f t="shared" ca="1" si="0"/>
        <v>1</v>
      </c>
      <c r="B27" s="81" t="str">
        <f ca="1">'2-Expenditures'!B38</f>
        <v>C</v>
      </c>
      <c r="C27" s="79" t="str">
        <f>'2-Expenditures'!C38</f>
        <v>Legal Services</v>
      </c>
      <c r="D27" s="88">
        <f>'2-Expenditures'!I38</f>
        <v>0</v>
      </c>
      <c r="E27" s="87"/>
      <c r="F27" s="90">
        <f t="shared" ref="F27:F36" si="3">IF(F$16=$C$1,$D27-SUM($G27:$I27),0)</f>
        <v>0</v>
      </c>
      <c r="G27" s="90">
        <f t="shared" ref="G27:G36" si="4">IF(G$16=$C$1,$D27-SUM($F27,$H27:$I27),0)</f>
        <v>0</v>
      </c>
      <c r="H27" s="90">
        <f t="shared" ref="H27:H36" si="5">IF(H$16=$C$1,$D27-SUM($F27:$G27,$I27),0)</f>
        <v>0</v>
      </c>
      <c r="I27" s="90">
        <f t="shared" ref="I27:I36" si="6">IF(I$16=$C$1,$D27-SUM($F27:$H27),0)</f>
        <v>0</v>
      </c>
      <c r="J27" s="93">
        <f>'2-Expenditures'!J38</f>
        <v>0</v>
      </c>
      <c r="K27" s="60" t="str">
        <f t="shared" si="2"/>
        <v/>
      </c>
      <c r="L27" s="60" t="str">
        <f t="shared" si="2"/>
        <v/>
      </c>
      <c r="M27" s="60" t="str">
        <f t="shared" si="2"/>
        <v/>
      </c>
      <c r="N27" s="60" t="str">
        <f t="shared" si="2"/>
        <v/>
      </c>
    </row>
    <row r="28" spans="1:19" ht="12.75" hidden="1" customHeight="1" outlineLevel="1" x14ac:dyDescent="0.2">
      <c r="A28" s="68" t="b">
        <f t="shared" ca="1" si="0"/>
        <v>1</v>
      </c>
      <c r="B28" s="81" t="str">
        <f ca="1">'2-Expenditures'!B39</f>
        <v>D</v>
      </c>
      <c r="C28" s="79" t="str">
        <f>'2-Expenditures'!C39</f>
        <v>Computer Programming - Established (Current Year)</v>
      </c>
      <c r="D28" s="88">
        <f>'2-Expenditures'!I39</f>
        <v>0</v>
      </c>
      <c r="E28" s="87"/>
      <c r="F28" s="90">
        <f t="shared" si="3"/>
        <v>0</v>
      </c>
      <c r="G28" s="90">
        <f t="shared" si="4"/>
        <v>0</v>
      </c>
      <c r="H28" s="90">
        <f t="shared" si="5"/>
        <v>0</v>
      </c>
      <c r="I28" s="90">
        <f t="shared" si="6"/>
        <v>0</v>
      </c>
      <c r="J28" s="93">
        <f>'2-Expenditures'!J39</f>
        <v>0</v>
      </c>
      <c r="K28" s="60" t="str">
        <f t="shared" si="2"/>
        <v/>
      </c>
      <c r="L28" s="60" t="str">
        <f t="shared" si="2"/>
        <v/>
      </c>
      <c r="M28" s="60" t="str">
        <f t="shared" si="2"/>
        <v/>
      </c>
      <c r="N28" s="60" t="str">
        <f t="shared" si="2"/>
        <v/>
      </c>
    </row>
    <row r="29" spans="1:19" ht="12.75" hidden="1" customHeight="1" outlineLevel="1" x14ac:dyDescent="0.2">
      <c r="A29" s="68" t="b">
        <f t="shared" ca="1" si="0"/>
        <v>1</v>
      </c>
      <c r="B29" s="81" t="str">
        <f ca="1">'2-Expenditures'!B40</f>
        <v>E</v>
      </c>
      <c r="C29" s="79" t="str">
        <f>'2-Expenditures'!C40</f>
        <v>Computer Programming - Emerging (Current Year)</v>
      </c>
      <c r="D29" s="88">
        <f>'2-Expenditures'!I40</f>
        <v>0</v>
      </c>
      <c r="E29" s="87"/>
      <c r="F29" s="90">
        <f t="shared" si="3"/>
        <v>0</v>
      </c>
      <c r="G29" s="90">
        <f t="shared" si="4"/>
        <v>0</v>
      </c>
      <c r="H29" s="90">
        <f t="shared" si="5"/>
        <v>0</v>
      </c>
      <c r="I29" s="90">
        <f t="shared" si="6"/>
        <v>0</v>
      </c>
      <c r="J29" s="93">
        <f>'2-Expenditures'!J40</f>
        <v>0</v>
      </c>
      <c r="K29" s="60" t="str">
        <f t="shared" si="2"/>
        <v/>
      </c>
      <c r="L29" s="60" t="str">
        <f t="shared" si="2"/>
        <v/>
      </c>
      <c r="M29" s="60" t="str">
        <f t="shared" si="2"/>
        <v/>
      </c>
      <c r="N29" s="60" t="str">
        <f t="shared" si="2"/>
        <v/>
      </c>
    </row>
    <row r="30" spans="1:19" ht="12.75" hidden="1" customHeight="1" outlineLevel="1" x14ac:dyDescent="0.2">
      <c r="A30" s="68" t="b">
        <f ca="1">IF(AND(LEN(B30)=1,B30&gt;0),TRUE,"")</f>
        <v>1</v>
      </c>
      <c r="B30" s="81" t="str">
        <f ca="1">'2-Expenditures'!B41</f>
        <v>F</v>
      </c>
      <c r="C30" s="79" t="str">
        <f>'2-Expenditures'!C41</f>
        <v>2WD Travel Mileage</v>
      </c>
      <c r="D30" s="88">
        <f>'2-Expenditures'!I41</f>
        <v>0</v>
      </c>
      <c r="E30" s="87"/>
      <c r="F30" s="90">
        <f t="shared" si="3"/>
        <v>0</v>
      </c>
      <c r="G30" s="90">
        <f t="shared" si="4"/>
        <v>0</v>
      </c>
      <c r="H30" s="90">
        <f t="shared" si="5"/>
        <v>0</v>
      </c>
      <c r="I30" s="90">
        <f t="shared" si="6"/>
        <v>0</v>
      </c>
      <c r="J30" s="93">
        <f>'2-Expenditures'!J41</f>
        <v>0</v>
      </c>
      <c r="K30" s="60" t="str">
        <f t="shared" si="2"/>
        <v/>
      </c>
      <c r="L30" s="60" t="str">
        <f t="shared" si="2"/>
        <v/>
      </c>
      <c r="M30" s="60" t="str">
        <f t="shared" si="2"/>
        <v/>
      </c>
      <c r="N30" s="60" t="str">
        <f t="shared" si="2"/>
        <v/>
      </c>
    </row>
    <row r="31" spans="1:19" ht="12.75" hidden="1" customHeight="1" outlineLevel="1" x14ac:dyDescent="0.2">
      <c r="A31" s="68" t="b">
        <f ca="1">IF(AND(LEN(B31)=1,B31&gt;0),TRUE,"")</f>
        <v>1</v>
      </c>
      <c r="B31" s="81" t="str">
        <f ca="1">'2-Expenditures'!B42</f>
        <v>G</v>
      </c>
      <c r="C31" s="79" t="str">
        <f>'2-Expenditures'!C42</f>
        <v>4WD Travel Mileage</v>
      </c>
      <c r="D31" s="88">
        <f>'2-Expenditures'!I42</f>
        <v>0</v>
      </c>
      <c r="E31" s="87"/>
      <c r="F31" s="90">
        <f t="shared" si="3"/>
        <v>0</v>
      </c>
      <c r="G31" s="90">
        <f t="shared" si="4"/>
        <v>0</v>
      </c>
      <c r="H31" s="90">
        <f t="shared" si="5"/>
        <v>0</v>
      </c>
      <c r="I31" s="90">
        <f t="shared" si="6"/>
        <v>0</v>
      </c>
      <c r="J31" s="93">
        <f>'2-Expenditures'!J42</f>
        <v>0</v>
      </c>
      <c r="K31" s="60" t="str">
        <f t="shared" si="2"/>
        <v/>
      </c>
      <c r="L31" s="60" t="str">
        <f t="shared" si="2"/>
        <v/>
      </c>
      <c r="M31" s="60" t="str">
        <f t="shared" si="2"/>
        <v/>
      </c>
      <c r="N31" s="60" t="str">
        <f t="shared" si="2"/>
        <v/>
      </c>
      <c r="O31" s="56" t="s">
        <v>2367</v>
      </c>
    </row>
    <row r="32" spans="1:19" ht="12.75" hidden="1" customHeight="1" outlineLevel="2" x14ac:dyDescent="0.2">
      <c r="A32" s="68" t="b">
        <f t="shared" ca="1" si="0"/>
        <v>1</v>
      </c>
      <c r="B32" s="81" t="str">
        <f ca="1">'2-Expenditures'!B43</f>
        <v>G</v>
      </c>
      <c r="C32" s="79" t="str">
        <f>'2-Expenditures'!C43</f>
        <v>GenTax Programming</v>
      </c>
      <c r="D32" s="88">
        <f>'2-Expenditures'!I43</f>
        <v>0</v>
      </c>
      <c r="E32"/>
      <c r="F32" s="90">
        <f t="shared" si="3"/>
        <v>0</v>
      </c>
      <c r="G32" s="90">
        <f t="shared" si="4"/>
        <v>0</v>
      </c>
      <c r="H32" s="90">
        <f t="shared" si="5"/>
        <v>0</v>
      </c>
      <c r="I32" s="90">
        <f t="shared" si="6"/>
        <v>0</v>
      </c>
      <c r="J32" s="93">
        <f>'2-Expenditures'!J43</f>
        <v>0</v>
      </c>
      <c r="K32" s="60" t="str">
        <f t="shared" si="2"/>
        <v/>
      </c>
      <c r="L32" s="60" t="str">
        <f t="shared" si="2"/>
        <v/>
      </c>
      <c r="M32" s="60" t="str">
        <f t="shared" si="2"/>
        <v/>
      </c>
      <c r="N32" s="60" t="str">
        <f t="shared" si="2"/>
        <v/>
      </c>
    </row>
    <row r="33" spans="1:26" customFormat="1" ht="12.75" hidden="1" customHeight="1" outlineLevel="2" x14ac:dyDescent="0.2">
      <c r="A33" s="68" t="b">
        <f t="shared" ca="1" si="0"/>
        <v>1</v>
      </c>
      <c r="B33" s="81" t="str">
        <f ca="1">'2-Expenditures'!B44</f>
        <v>G</v>
      </c>
      <c r="C33" s="79" t="str">
        <f>'2-Expenditures'!C44</f>
        <v>ISD Programming Support</v>
      </c>
      <c r="D33" s="88">
        <f>'2-Expenditures'!I44</f>
        <v>0</v>
      </c>
      <c r="F33" s="90">
        <f t="shared" si="3"/>
        <v>0</v>
      </c>
      <c r="G33" s="90">
        <f t="shared" si="4"/>
        <v>0</v>
      </c>
      <c r="H33" s="90">
        <f t="shared" si="5"/>
        <v>0</v>
      </c>
      <c r="I33" s="90">
        <f t="shared" si="6"/>
        <v>0</v>
      </c>
      <c r="J33" s="93">
        <f>'2-Expenditures'!J44</f>
        <v>0</v>
      </c>
      <c r="K33" s="60" t="str">
        <f t="shared" si="2"/>
        <v/>
      </c>
      <c r="L33" s="60" t="str">
        <f t="shared" si="2"/>
        <v/>
      </c>
      <c r="M33" s="60" t="str">
        <f t="shared" si="2"/>
        <v/>
      </c>
      <c r="N33" s="60" t="str">
        <f t="shared" si="2"/>
        <v/>
      </c>
      <c r="P33" s="46"/>
      <c r="Q33" s="46"/>
      <c r="R33" s="46"/>
      <c r="S33" s="46"/>
      <c r="T33" s="46"/>
      <c r="U33" s="46"/>
      <c r="V33" s="46"/>
      <c r="W33" s="46"/>
      <c r="X33" s="46"/>
      <c r="Y33" s="46"/>
      <c r="Z33" s="46"/>
    </row>
    <row r="34" spans="1:26" customFormat="1" ht="12.75" hidden="1" customHeight="1" outlineLevel="2" x14ac:dyDescent="0.2">
      <c r="A34" s="68" t="b">
        <f t="shared" ca="1" si="0"/>
        <v>1</v>
      </c>
      <c r="B34" s="81" t="str">
        <f ca="1">'2-Expenditures'!B45</f>
        <v>G</v>
      </c>
      <c r="C34" s="79" t="str">
        <f>'2-Expenditures'!C45</f>
        <v>Office of Research and Analysis</v>
      </c>
      <c r="D34" s="88">
        <f>'2-Expenditures'!I45</f>
        <v>0</v>
      </c>
      <c r="F34" s="90">
        <f t="shared" si="3"/>
        <v>0</v>
      </c>
      <c r="G34" s="90">
        <f t="shared" si="4"/>
        <v>0</v>
      </c>
      <c r="H34" s="90">
        <f t="shared" si="5"/>
        <v>0</v>
      </c>
      <c r="I34" s="90">
        <f t="shared" si="6"/>
        <v>0</v>
      </c>
      <c r="J34" s="93">
        <f>'2-Expenditures'!J45</f>
        <v>0</v>
      </c>
      <c r="K34" s="60" t="str">
        <f t="shared" si="2"/>
        <v/>
      </c>
      <c r="L34" s="60" t="str">
        <f t="shared" si="2"/>
        <v/>
      </c>
      <c r="M34" s="60" t="str">
        <f t="shared" si="2"/>
        <v/>
      </c>
      <c r="N34" s="60" t="str">
        <f t="shared" si="2"/>
        <v/>
      </c>
      <c r="P34" s="46"/>
      <c r="Q34" s="46"/>
      <c r="R34" s="46"/>
      <c r="S34" s="46"/>
      <c r="T34" s="46"/>
      <c r="U34" s="46"/>
      <c r="V34" s="46"/>
      <c r="W34" s="46"/>
      <c r="X34" s="46"/>
      <c r="Y34" s="46"/>
      <c r="Z34" s="46"/>
    </row>
    <row r="35" spans="1:26" customFormat="1" ht="12.75" hidden="1" customHeight="1" outlineLevel="2" x14ac:dyDescent="0.2">
      <c r="A35" s="68" t="b">
        <f t="shared" ca="1" si="0"/>
        <v>1</v>
      </c>
      <c r="B35" s="81" t="str">
        <f ca="1">'2-Expenditures'!B46</f>
        <v>G</v>
      </c>
      <c r="C35" s="79" t="str">
        <f>'2-Expenditures'!C46</f>
        <v>User Acceptance Testing</v>
      </c>
      <c r="D35" s="88">
        <f>'2-Expenditures'!I46</f>
        <v>0</v>
      </c>
      <c r="F35" s="90">
        <f t="shared" si="3"/>
        <v>0</v>
      </c>
      <c r="G35" s="90">
        <f t="shared" si="4"/>
        <v>0</v>
      </c>
      <c r="H35" s="90">
        <f t="shared" si="5"/>
        <v>0</v>
      </c>
      <c r="I35" s="90">
        <f t="shared" si="6"/>
        <v>0</v>
      </c>
      <c r="J35" s="93">
        <f>'2-Expenditures'!J46</f>
        <v>0</v>
      </c>
      <c r="K35" s="60" t="str">
        <f t="shared" si="2"/>
        <v/>
      </c>
      <c r="L35" s="60" t="str">
        <f t="shared" si="2"/>
        <v/>
      </c>
      <c r="M35" s="60" t="str">
        <f t="shared" si="2"/>
        <v/>
      </c>
      <c r="N35" s="60" t="str">
        <f t="shared" si="2"/>
        <v/>
      </c>
      <c r="P35" s="46"/>
      <c r="Q35" s="46"/>
      <c r="R35" s="46"/>
      <c r="S35" s="46"/>
      <c r="T35" s="46"/>
      <c r="U35" s="46"/>
      <c r="V35" s="46"/>
      <c r="W35" s="46"/>
      <c r="X35" s="46"/>
      <c r="Y35" s="46"/>
      <c r="Z35" s="46"/>
    </row>
    <row r="36" spans="1:26" customFormat="1" ht="12.75" hidden="1" customHeight="1" outlineLevel="2" thickBot="1" x14ac:dyDescent="0.25">
      <c r="A36" s="68" t="b">
        <f t="shared" ca="1" si="0"/>
        <v>1</v>
      </c>
      <c r="B36" s="81" t="str">
        <f ca="1">'2-Expenditures'!B47</f>
        <v>G</v>
      </c>
      <c r="C36" s="80" t="str">
        <f>'2-Expenditures'!C47</f>
        <v>DRIVES Programming</v>
      </c>
      <c r="D36" s="88">
        <f>'2-Expenditures'!I47</f>
        <v>0</v>
      </c>
      <c r="F36" s="90">
        <f t="shared" si="3"/>
        <v>0</v>
      </c>
      <c r="G36" s="90">
        <f t="shared" si="4"/>
        <v>0</v>
      </c>
      <c r="H36" s="90">
        <f t="shared" si="5"/>
        <v>0</v>
      </c>
      <c r="I36" s="90">
        <f t="shared" si="6"/>
        <v>0</v>
      </c>
      <c r="J36" s="93">
        <f>'2-Expenditures'!J47</f>
        <v>0</v>
      </c>
      <c r="K36" s="60" t="str">
        <f t="shared" si="2"/>
        <v/>
      </c>
      <c r="L36" s="60" t="str">
        <f t="shared" si="2"/>
        <v/>
      </c>
      <c r="M36" s="60" t="str">
        <f t="shared" si="2"/>
        <v/>
      </c>
      <c r="N36" s="60" t="str">
        <f t="shared" si="2"/>
        <v/>
      </c>
      <c r="P36" s="46"/>
      <c r="Q36" s="46"/>
      <c r="R36" s="46"/>
      <c r="S36" s="46"/>
      <c r="T36" s="46"/>
      <c r="U36" s="46"/>
      <c r="V36" s="46"/>
      <c r="W36" s="46"/>
      <c r="X36" s="46"/>
      <c r="Y36" s="46"/>
      <c r="Z36" s="46"/>
    </row>
    <row r="37" spans="1:26" customFormat="1" ht="14.25" hidden="1" outlineLevel="1" thickTop="1" thickBot="1" x14ac:dyDescent="0.25">
      <c r="A37" s="68" t="b">
        <f t="shared" ca="1" si="0"/>
        <v>1</v>
      </c>
      <c r="B37" s="50" t="str">
        <f ca="1">'2-Expenditures'!B50</f>
        <v>H</v>
      </c>
      <c r="C37" s="51" t="s">
        <v>2321</v>
      </c>
      <c r="D37" s="53">
        <f ca="1">SUMIFS(D27:OFFSET(D37,-1,0),$A27:OFFSET($A37,-1,0),TRUE)</f>
        <v>0</v>
      </c>
      <c r="F37" s="53">
        <f ca="1">SUMIFS(F26:OFFSET(F37,-1,0),$A26:OFFSET($A37,-1,0),TRUE)</f>
        <v>0</v>
      </c>
      <c r="G37" s="53">
        <f ca="1">SUMIFS(G26:OFFSET(G37,-1,0),$A26:OFFSET($A37,-1,0),TRUE)</f>
        <v>0</v>
      </c>
      <c r="H37" s="53">
        <f ca="1">SUMIFS(H26:OFFSET(H37,-1,0),$A26:OFFSET($A37,-1,0),TRUE)</f>
        <v>0</v>
      </c>
      <c r="I37" s="53">
        <f ca="1">SUMIFS(I26:OFFSET(I37,-1,0),$A26:OFFSET($A37,-1,0),TRUE)</f>
        <v>0</v>
      </c>
      <c r="J37" s="53">
        <f ca="1">SUMIFS(J26:OFFSET(J37,-1,0),$A26:OFFSET($A37,-1,0),TRUE)</f>
        <v>0</v>
      </c>
      <c r="K37" s="60"/>
      <c r="L37" s="60"/>
      <c r="M37" s="60"/>
      <c r="N37" s="60"/>
      <c r="P37" s="46"/>
      <c r="Q37" s="46"/>
      <c r="R37" s="46"/>
      <c r="S37" s="46"/>
      <c r="T37" s="46"/>
      <c r="U37" s="46"/>
      <c r="V37" s="46"/>
      <c r="W37" s="46"/>
      <c r="X37" s="46"/>
      <c r="Y37" s="46"/>
      <c r="Z37" s="46"/>
    </row>
    <row r="38" spans="1:26" customFormat="1" ht="13.5" hidden="1" outlineLevel="1" thickBot="1" x14ac:dyDescent="0.25">
      <c r="A38" s="68" t="str">
        <f t="shared" si="0"/>
        <v/>
      </c>
      <c r="B38" s="46"/>
      <c r="C38" s="46"/>
      <c r="D38" s="46"/>
      <c r="E38" s="46"/>
      <c r="F38" s="46"/>
      <c r="G38" s="46"/>
      <c r="H38" s="46"/>
      <c r="I38" s="46"/>
      <c r="J38" s="46"/>
      <c r="K38" s="60"/>
      <c r="L38" s="60"/>
      <c r="M38" s="60"/>
      <c r="N38" s="60"/>
      <c r="P38" s="46"/>
      <c r="Q38" s="46"/>
      <c r="R38" s="46"/>
      <c r="S38" s="46"/>
      <c r="T38" s="46"/>
      <c r="U38" s="46"/>
      <c r="V38" s="46"/>
      <c r="W38" s="46"/>
      <c r="X38" s="46"/>
      <c r="Y38" s="46"/>
      <c r="Z38" s="46"/>
    </row>
    <row r="39" spans="1:26" customFormat="1" ht="13.5" hidden="1" outlineLevel="1" thickBot="1" x14ac:dyDescent="0.25">
      <c r="A39" s="68" t="str">
        <f t="shared" si="0"/>
        <v/>
      </c>
      <c r="B39" s="54" t="s">
        <v>2398</v>
      </c>
      <c r="C39" s="48"/>
      <c r="D39" s="48"/>
      <c r="E39" s="48"/>
      <c r="F39" s="48"/>
      <c r="G39" s="48"/>
      <c r="H39" s="48"/>
      <c r="I39" s="48"/>
      <c r="J39" s="48"/>
      <c r="K39" s="60"/>
      <c r="L39" s="60"/>
      <c r="M39" s="60"/>
      <c r="N39" s="60"/>
      <c r="P39" s="46"/>
      <c r="Q39" s="46"/>
      <c r="R39" s="46"/>
      <c r="S39" s="46"/>
      <c r="T39" s="46"/>
      <c r="U39" s="46"/>
      <c r="V39" s="46"/>
      <c r="W39" s="46"/>
      <c r="X39" s="46"/>
      <c r="Y39" s="46"/>
      <c r="Z39" s="46"/>
    </row>
    <row r="40" spans="1:26" customFormat="1" ht="25.5" hidden="1" customHeight="1" outlineLevel="1" x14ac:dyDescent="0.2">
      <c r="A40" s="68" t="str">
        <f t="shared" si="0"/>
        <v/>
      </c>
      <c r="B40" s="84" t="s">
        <v>2317</v>
      </c>
      <c r="C40" s="78" t="s">
        <v>2318</v>
      </c>
      <c r="D40" s="78" t="s">
        <v>2314</v>
      </c>
      <c r="E40" s="87"/>
      <c r="F40" s="89" t="s">
        <v>2292</v>
      </c>
      <c r="G40" s="89" t="s">
        <v>2293</v>
      </c>
      <c r="H40" s="89" t="s">
        <v>2294</v>
      </c>
      <c r="I40" s="89" t="s">
        <v>2295</v>
      </c>
      <c r="J40" s="91" t="s">
        <v>2337</v>
      </c>
      <c r="K40" s="46" t="s">
        <v>2292</v>
      </c>
      <c r="L40" s="46" t="s">
        <v>2293</v>
      </c>
      <c r="M40" s="46" t="s">
        <v>2294</v>
      </c>
      <c r="N40" s="46" t="s">
        <v>2295</v>
      </c>
      <c r="P40" s="46"/>
      <c r="Q40" s="46"/>
      <c r="R40" s="46"/>
      <c r="S40" s="46"/>
      <c r="T40" s="46"/>
      <c r="U40" s="46"/>
      <c r="V40" s="46"/>
      <c r="W40" s="46"/>
      <c r="X40" s="46"/>
      <c r="Y40" s="46"/>
      <c r="Z40" s="46"/>
    </row>
    <row r="41" spans="1:26" customFormat="1" ht="12.75" hidden="1" customHeight="1" outlineLevel="1" x14ac:dyDescent="0.2">
      <c r="A41" s="68" t="b">
        <f t="shared" ca="1" si="0"/>
        <v>1</v>
      </c>
      <c r="B41" s="81" t="str">
        <f ca="1">'2-Expenditures'!B54</f>
        <v>A</v>
      </c>
      <c r="C41" s="75">
        <f>'2-Expenditures'!C54</f>
        <v>0</v>
      </c>
      <c r="D41" s="88">
        <f>'2-Expenditures'!I54</f>
        <v>0</v>
      </c>
      <c r="E41" s="87"/>
      <c r="F41" s="90">
        <f>IF(F$16=$C$1,$D41-SUM($G41:$I41),0)</f>
        <v>0</v>
      </c>
      <c r="G41" s="90">
        <f>IF(G$16=$C$1,$D41-SUM($F41,$H41:$I41),0)</f>
        <v>0</v>
      </c>
      <c r="H41" s="90">
        <f>IF(H$16=$C$1,$D41-SUM($F41:$G41,$I41),0)</f>
        <v>0</v>
      </c>
      <c r="I41" s="90">
        <f>IF(I$16=$C$1,$D41-SUM($F41:$H41),0)</f>
        <v>0</v>
      </c>
      <c r="J41" s="95"/>
      <c r="K41" s="60" t="str">
        <f t="shared" ref="K41:N45" si="7">IFERROR(F41/$D41,"")</f>
        <v/>
      </c>
      <c r="L41" s="60" t="str">
        <f t="shared" si="7"/>
        <v/>
      </c>
      <c r="M41" s="60" t="str">
        <f t="shared" si="7"/>
        <v/>
      </c>
      <c r="N41" s="60" t="str">
        <f t="shared" si="7"/>
        <v/>
      </c>
      <c r="P41" s="46"/>
      <c r="Q41" s="46"/>
      <c r="R41" s="46"/>
      <c r="S41" s="46"/>
      <c r="T41" s="46"/>
      <c r="U41" s="46"/>
      <c r="V41" s="46"/>
      <c r="W41" s="46"/>
      <c r="X41" s="46"/>
      <c r="Y41" s="46"/>
      <c r="Z41" s="46"/>
    </row>
    <row r="42" spans="1:26" customFormat="1" ht="12.75" hidden="1" customHeight="1" outlineLevel="1" x14ac:dyDescent="0.2">
      <c r="A42" s="68" t="b">
        <f t="shared" ca="1" si="0"/>
        <v>1</v>
      </c>
      <c r="B42" s="81" t="str">
        <f ca="1">'2-Expenditures'!B55</f>
        <v>B</v>
      </c>
      <c r="C42" s="75">
        <f>'2-Expenditures'!C55</f>
        <v>0</v>
      </c>
      <c r="D42" s="88">
        <f>'2-Expenditures'!I55</f>
        <v>0</v>
      </c>
      <c r="E42" s="87"/>
      <c r="F42" s="90">
        <f>IF(F$16=$C$1,$D42-SUM($G42:$I42),0)</f>
        <v>0</v>
      </c>
      <c r="G42" s="90">
        <f>IF(G$16=$C$1,$D42-SUM($F42,$H42:$I42),0)</f>
        <v>0</v>
      </c>
      <c r="H42" s="90">
        <f>IF(H$16=$C$1,$D42-SUM($F42:$G42,$I42),0)</f>
        <v>0</v>
      </c>
      <c r="I42" s="90">
        <f>IF(I$16=$C$1,$D42-SUM($F42:$H42),0)</f>
        <v>0</v>
      </c>
      <c r="J42" s="95"/>
      <c r="K42" s="60" t="str">
        <f t="shared" si="7"/>
        <v/>
      </c>
      <c r="L42" s="60" t="str">
        <f t="shared" si="7"/>
        <v/>
      </c>
      <c r="M42" s="60" t="str">
        <f t="shared" si="7"/>
        <v/>
      </c>
      <c r="N42" s="60" t="str">
        <f t="shared" si="7"/>
        <v/>
      </c>
      <c r="P42" s="46"/>
      <c r="Q42" s="46"/>
      <c r="R42" s="46"/>
      <c r="S42" s="46"/>
      <c r="T42" s="46"/>
      <c r="U42" s="46"/>
      <c r="V42" s="46"/>
      <c r="W42" s="46"/>
      <c r="X42" s="46"/>
      <c r="Y42" s="46"/>
      <c r="Z42" s="46"/>
    </row>
    <row r="43" spans="1:26" customFormat="1" ht="12.75" hidden="1" customHeight="1" outlineLevel="1" x14ac:dyDescent="0.2">
      <c r="A43" s="68" t="b">
        <f t="shared" ca="1" si="0"/>
        <v>1</v>
      </c>
      <c r="B43" s="81" t="str">
        <f ca="1">'2-Expenditures'!B56</f>
        <v>C</v>
      </c>
      <c r="C43" s="75">
        <f>'2-Expenditures'!C56</f>
        <v>0</v>
      </c>
      <c r="D43" s="88">
        <f>'2-Expenditures'!I56</f>
        <v>0</v>
      </c>
      <c r="E43" s="87"/>
      <c r="F43" s="90">
        <f>IF(F$16=$C$1,$D43-SUM($G43:$I43),0)</f>
        <v>0</v>
      </c>
      <c r="G43" s="90">
        <f>IF(G$16=$C$1,$D43-SUM($F43,$H43:$I43),0)</f>
        <v>0</v>
      </c>
      <c r="H43" s="90">
        <f>IF(H$16=$C$1,$D43-SUM($F43:$G43,$I43),0)</f>
        <v>0</v>
      </c>
      <c r="I43" s="90">
        <f>IF(I$16=$C$1,$D43-SUM($F43:$H43),0)</f>
        <v>0</v>
      </c>
      <c r="J43" s="95"/>
      <c r="K43" s="60" t="str">
        <f t="shared" si="7"/>
        <v/>
      </c>
      <c r="L43" s="60" t="str">
        <f t="shared" si="7"/>
        <v/>
      </c>
      <c r="M43" s="60" t="str">
        <f t="shared" si="7"/>
        <v/>
      </c>
      <c r="N43" s="60" t="str">
        <f t="shared" si="7"/>
        <v/>
      </c>
      <c r="P43" s="46"/>
      <c r="Q43" s="46"/>
      <c r="R43" s="46"/>
      <c r="S43" s="46"/>
      <c r="T43" s="46"/>
      <c r="U43" s="46"/>
      <c r="V43" s="46"/>
      <c r="W43" s="46"/>
      <c r="X43" s="46"/>
      <c r="Y43" s="46"/>
      <c r="Z43" s="46"/>
    </row>
    <row r="44" spans="1:26" customFormat="1" ht="12.75" hidden="1" customHeight="1" outlineLevel="1" x14ac:dyDescent="0.2">
      <c r="A44" s="68" t="b">
        <f t="shared" ca="1" si="0"/>
        <v>1</v>
      </c>
      <c r="B44" s="81" t="str">
        <f ca="1">'2-Expenditures'!B57</f>
        <v>D</v>
      </c>
      <c r="C44" s="75">
        <f>'2-Expenditures'!C57</f>
        <v>0</v>
      </c>
      <c r="D44" s="88">
        <f>'2-Expenditures'!I57</f>
        <v>0</v>
      </c>
      <c r="E44" s="87"/>
      <c r="F44" s="90">
        <f>IF(F$16=$C$1,$D44-SUM($G44:$I44),0)</f>
        <v>0</v>
      </c>
      <c r="G44" s="90">
        <f>IF(G$16=$C$1,$D44-SUM($F44,$H44:$I44),0)</f>
        <v>0</v>
      </c>
      <c r="H44" s="90">
        <f>IF(H$16=$C$1,$D44-SUM($F44:$G44,$I44),0)</f>
        <v>0</v>
      </c>
      <c r="I44" s="90">
        <f>IF(I$16=$C$1,$D44-SUM($F44:$H44),0)</f>
        <v>0</v>
      </c>
      <c r="J44" s="95"/>
      <c r="K44" s="60" t="str">
        <f t="shared" si="7"/>
        <v/>
      </c>
      <c r="L44" s="60" t="str">
        <f t="shared" si="7"/>
        <v/>
      </c>
      <c r="M44" s="60" t="str">
        <f t="shared" si="7"/>
        <v/>
      </c>
      <c r="N44" s="60" t="str">
        <f t="shared" si="7"/>
        <v/>
      </c>
      <c r="P44" s="46"/>
      <c r="Q44" s="46"/>
      <c r="R44" s="46"/>
      <c r="S44" s="46"/>
      <c r="T44" s="46"/>
      <c r="U44" s="46"/>
      <c r="V44" s="46"/>
      <c r="W44" s="46"/>
      <c r="X44" s="46"/>
      <c r="Y44" s="46"/>
      <c r="Z44" s="46"/>
    </row>
    <row r="45" spans="1:26" customFormat="1" ht="12.75" hidden="1" customHeight="1" outlineLevel="1" thickBot="1" x14ac:dyDescent="0.25">
      <c r="A45" s="68" t="b">
        <f t="shared" ca="1" si="0"/>
        <v>1</v>
      </c>
      <c r="B45" s="81" t="str">
        <f ca="1">'2-Expenditures'!B58</f>
        <v>E</v>
      </c>
      <c r="C45" s="75">
        <f>'2-Expenditures'!C58</f>
        <v>0</v>
      </c>
      <c r="D45" s="88">
        <f>'2-Expenditures'!I58</f>
        <v>0</v>
      </c>
      <c r="E45" s="87"/>
      <c r="F45" s="90">
        <f>IF(F$16=$C$1,$D45-SUM($G45:$I45),0)</f>
        <v>0</v>
      </c>
      <c r="G45" s="90">
        <f>IF(G$16=$C$1,$D45-SUM($F45,$H45:$I45),0)</f>
        <v>0</v>
      </c>
      <c r="H45" s="90">
        <f>IF(H$16=$C$1,$D45-SUM($F45:$G45,$I45),0)</f>
        <v>0</v>
      </c>
      <c r="I45" s="90">
        <f>IF(I$16=$C$1,$D45-SUM($F45:$H45),0)</f>
        <v>0</v>
      </c>
      <c r="J45" s="95"/>
      <c r="K45" s="60" t="str">
        <f t="shared" si="7"/>
        <v/>
      </c>
      <c r="L45" s="60" t="str">
        <f t="shared" si="7"/>
        <v/>
      </c>
      <c r="M45" s="60" t="str">
        <f t="shared" si="7"/>
        <v/>
      </c>
      <c r="N45" s="60" t="str">
        <f t="shared" si="7"/>
        <v/>
      </c>
      <c r="P45" s="46"/>
      <c r="Q45" s="46"/>
      <c r="R45" s="46"/>
      <c r="S45" s="46"/>
      <c r="T45" s="46"/>
      <c r="U45" s="46"/>
      <c r="V45" s="46"/>
      <c r="W45" s="46"/>
      <c r="X45" s="46"/>
      <c r="Y45" s="46"/>
      <c r="Z45" s="46"/>
    </row>
    <row r="46" spans="1:26" customFormat="1" ht="14.25" hidden="1" outlineLevel="1" thickTop="1" thickBot="1" x14ac:dyDescent="0.25">
      <c r="A46" s="68" t="b">
        <f t="shared" ca="1" si="0"/>
        <v>1</v>
      </c>
      <c r="B46" s="50" t="str">
        <f ca="1">'2-Expenditures'!B69</f>
        <v>F</v>
      </c>
      <c r="C46" s="51" t="s">
        <v>2405</v>
      </c>
      <c r="D46" s="53">
        <f ca="1">SUMIFS(D41:OFFSET(D46,-1,0),$A41:OFFSET($A46,-1,0),TRUE)</f>
        <v>0</v>
      </c>
      <c r="F46" s="53">
        <f ca="1">SUMIFS(F41:OFFSET(F46,-1,0),$A41:OFFSET($A46,-1,0),TRUE)</f>
        <v>0</v>
      </c>
      <c r="G46" s="53">
        <f ca="1">SUMIFS(G41:OFFSET(G46,-1,0),$A41:OFFSET($A46,-1,0),TRUE)</f>
        <v>0</v>
      </c>
      <c r="H46" s="53">
        <f ca="1">SUMIFS(H41:OFFSET(H46,-1,0),$A41:OFFSET($A46,-1,0),TRUE)</f>
        <v>0</v>
      </c>
      <c r="I46" s="53">
        <f ca="1">SUMIFS(I41:OFFSET(I46,-1,0),$A41:OFFSET($A46,-1,0),TRUE)</f>
        <v>0</v>
      </c>
      <c r="J46" s="61"/>
      <c r="K46" s="60"/>
      <c r="L46" s="60"/>
      <c r="M46" s="60"/>
      <c r="N46" s="60"/>
      <c r="P46" s="46"/>
      <c r="Q46" s="46"/>
      <c r="R46" s="46"/>
      <c r="S46" s="46"/>
      <c r="T46" s="46"/>
      <c r="U46" s="46"/>
      <c r="V46" s="46"/>
      <c r="W46" s="46"/>
      <c r="X46" s="46"/>
      <c r="Y46" s="46"/>
      <c r="Z46" s="46"/>
    </row>
    <row r="47" spans="1:26" customFormat="1" collapsed="1" x14ac:dyDescent="0.2">
      <c r="A47" s="68" t="str">
        <f t="shared" si="0"/>
        <v/>
      </c>
      <c r="B47" s="46"/>
      <c r="C47" s="46"/>
      <c r="D47" s="46"/>
      <c r="E47" s="46"/>
      <c r="F47" s="46"/>
      <c r="G47" s="46"/>
      <c r="H47" s="46"/>
      <c r="I47" s="46"/>
      <c r="J47" s="46"/>
      <c r="K47" s="60"/>
      <c r="L47" s="60"/>
      <c r="M47" s="60"/>
      <c r="N47" s="60"/>
      <c r="P47" s="46"/>
      <c r="Q47" s="46"/>
      <c r="R47" s="46"/>
      <c r="S47" s="46"/>
      <c r="T47" s="46"/>
      <c r="U47" s="46"/>
      <c r="V47" s="46"/>
      <c r="W47" s="46"/>
      <c r="X47" s="46"/>
      <c r="Y47" s="46"/>
      <c r="Z47" s="46"/>
    </row>
    <row r="48" spans="1:26" customFormat="1" x14ac:dyDescent="0.2">
      <c r="A48" s="68" t="str">
        <f t="shared" si="0"/>
        <v/>
      </c>
      <c r="B48" s="55" t="s">
        <v>2330</v>
      </c>
      <c r="C48" s="46"/>
      <c r="D48" s="46"/>
      <c r="E48" s="46"/>
      <c r="F48" s="46"/>
      <c r="G48" s="46"/>
      <c r="H48" s="46"/>
      <c r="I48" s="46"/>
      <c r="J48" s="46"/>
      <c r="K48" s="60"/>
      <c r="L48" s="60"/>
      <c r="M48" s="60"/>
      <c r="N48" s="60"/>
      <c r="P48" s="46"/>
      <c r="Q48" s="46"/>
      <c r="R48" s="46"/>
      <c r="S48" s="46"/>
      <c r="T48" s="46"/>
      <c r="U48" s="46"/>
      <c r="V48" s="46"/>
      <c r="W48" s="46"/>
      <c r="X48" s="46"/>
      <c r="Y48" s="46"/>
      <c r="Z48" s="46"/>
    </row>
    <row r="49" spans="1:26" customFormat="1" ht="31.5" x14ac:dyDescent="0.2">
      <c r="A49" s="68" t="str">
        <f t="shared" si="0"/>
        <v/>
      </c>
      <c r="B49" s="77" t="s">
        <v>2275</v>
      </c>
      <c r="C49" s="77" t="str">
        <f>INDEX('Salary and Cost Data'!$AJ$2:$AN$2,MATCH('2-Expenditures'!B72,'Salary and Cost Data'!$AJ$5:$AN$5,0))</f>
        <v>FY 2024-25</v>
      </c>
      <c r="D49" s="77"/>
      <c r="E49" s="77"/>
      <c r="F49" s="77"/>
      <c r="G49" s="77"/>
      <c r="H49" s="77"/>
      <c r="I49" s="77"/>
      <c r="J49" s="77"/>
      <c r="K49" s="46"/>
      <c r="L49" s="46"/>
      <c r="M49" s="46"/>
      <c r="N49" s="46"/>
      <c r="P49" s="46"/>
      <c r="Q49" s="46"/>
      <c r="R49" s="46"/>
      <c r="S49" s="46"/>
      <c r="T49" s="46"/>
      <c r="U49" s="46"/>
      <c r="V49" s="46"/>
      <c r="W49" s="46"/>
      <c r="X49" s="46"/>
      <c r="Y49" s="46"/>
      <c r="Z49" s="46"/>
    </row>
    <row r="50" spans="1:26" customFormat="1" ht="13.5" thickBot="1" x14ac:dyDescent="0.25">
      <c r="A50" s="68"/>
      <c r="B50" s="49"/>
      <c r="C50" s="49"/>
      <c r="D50" s="46"/>
      <c r="E50" s="46"/>
      <c r="F50" s="46"/>
      <c r="G50" s="46"/>
      <c r="H50" s="46"/>
      <c r="I50" s="46"/>
      <c r="J50" s="46"/>
      <c r="K50" s="46"/>
      <c r="L50" s="46"/>
      <c r="M50" s="46"/>
      <c r="N50" s="46"/>
      <c r="P50" s="46"/>
      <c r="Q50" s="46"/>
      <c r="R50" s="46"/>
      <c r="S50" s="46"/>
      <c r="T50" s="46"/>
      <c r="U50" s="46"/>
      <c r="V50" s="46"/>
      <c r="W50" s="46"/>
      <c r="X50" s="46"/>
      <c r="Y50" s="46"/>
      <c r="Z50" s="46"/>
    </row>
    <row r="51" spans="1:26" customFormat="1" ht="13.5" thickBot="1" x14ac:dyDescent="0.25">
      <c r="A51" s="68" t="str">
        <f t="shared" si="0"/>
        <v/>
      </c>
      <c r="B51" s="54" t="s">
        <v>2399</v>
      </c>
      <c r="C51" s="48"/>
      <c r="D51" s="48"/>
      <c r="E51" s="48"/>
      <c r="F51" s="48"/>
      <c r="G51" s="48"/>
      <c r="H51" s="48"/>
      <c r="I51" s="48"/>
      <c r="J51" s="48"/>
      <c r="K51" s="46"/>
      <c r="L51" s="46"/>
      <c r="M51" s="46"/>
      <c r="N51" s="46"/>
      <c r="P51" s="46"/>
      <c r="Q51" s="46"/>
      <c r="R51" s="46"/>
      <c r="S51" s="46"/>
      <c r="T51" s="46"/>
      <c r="U51" s="46"/>
      <c r="V51" s="46"/>
      <c r="W51" s="46"/>
      <c r="X51" s="46"/>
      <c r="Y51" s="46"/>
      <c r="Z51" s="46"/>
    </row>
    <row r="52" spans="1:26" customFormat="1" ht="25.5" x14ac:dyDescent="0.2">
      <c r="A52" s="68" t="str">
        <f t="shared" si="0"/>
        <v/>
      </c>
      <c r="B52" s="84" t="s">
        <v>2317</v>
      </c>
      <c r="C52" s="78" t="s">
        <v>2286</v>
      </c>
      <c r="D52" s="78" t="s">
        <v>2314</v>
      </c>
      <c r="E52" s="78" t="s">
        <v>2287</v>
      </c>
      <c r="F52" s="89" t="s">
        <v>2292</v>
      </c>
      <c r="G52" s="89" t="s">
        <v>2293</v>
      </c>
      <c r="H52" s="89" t="s">
        <v>2294</v>
      </c>
      <c r="I52" s="89" t="s">
        <v>2295</v>
      </c>
      <c r="J52" s="92" t="s">
        <v>2291</v>
      </c>
      <c r="K52" s="46" t="s">
        <v>2292</v>
      </c>
      <c r="L52" s="46" t="s">
        <v>2293</v>
      </c>
      <c r="M52" s="46" t="s">
        <v>2294</v>
      </c>
      <c r="N52" s="46" t="s">
        <v>2295</v>
      </c>
      <c r="P52" s="46"/>
      <c r="Q52" s="46"/>
      <c r="R52" s="46"/>
      <c r="S52" s="46"/>
      <c r="T52" s="46"/>
      <c r="U52" s="46"/>
      <c r="V52" s="46"/>
      <c r="W52" s="46"/>
      <c r="X52" s="46"/>
      <c r="Y52" s="46"/>
      <c r="Z52" s="46"/>
    </row>
    <row r="53" spans="1:26" customFormat="1" x14ac:dyDescent="0.2">
      <c r="A53" s="68" t="b">
        <f t="shared" ca="1" si="0"/>
        <v>1</v>
      </c>
      <c r="B53" s="81" t="str">
        <f ca="1">'2-Expenditures'!B17</f>
        <v>A</v>
      </c>
      <c r="C53" s="75">
        <f>'2-Expenditures'!C76</f>
        <v>0</v>
      </c>
      <c r="D53" s="86">
        <f>'2-Expenditures'!I76</f>
        <v>0</v>
      </c>
      <c r="E53" s="76">
        <f>'2-Expenditures'!E76</f>
        <v>0</v>
      </c>
      <c r="F53" s="90">
        <f>IF(F$16=$C$1,$D53-SUM($G53:$I53),0)</f>
        <v>0</v>
      </c>
      <c r="G53" s="90">
        <f>IF(G$16=$C$1,$D53-SUM($F53,$H53:$I53),0)</f>
        <v>0</v>
      </c>
      <c r="H53" s="90">
        <f>IF(H$16=$C$1,$D53-SUM($F53:$G53,$I53),0)</f>
        <v>0</v>
      </c>
      <c r="I53" s="90">
        <f>IF(I$16=$C$1,$D53-SUM($F53:$H53),0)</f>
        <v>0</v>
      </c>
      <c r="J53" s="93">
        <f>'2-Expenditures'!J76</f>
        <v>0</v>
      </c>
      <c r="K53" s="60" t="str">
        <f t="shared" ref="K53:N57" si="8">IFERROR(F53/$D53,"")</f>
        <v/>
      </c>
      <c r="L53" s="60" t="str">
        <f t="shared" si="8"/>
        <v/>
      </c>
      <c r="M53" s="60" t="str">
        <f t="shared" si="8"/>
        <v/>
      </c>
      <c r="N53" s="60" t="str">
        <f t="shared" si="8"/>
        <v/>
      </c>
      <c r="P53" s="46"/>
      <c r="Q53" s="46"/>
      <c r="R53" s="46"/>
      <c r="S53" s="46"/>
      <c r="T53" s="46"/>
      <c r="U53" s="46"/>
      <c r="V53" s="46"/>
      <c r="W53" s="46"/>
      <c r="X53" s="46"/>
      <c r="Y53" s="46"/>
      <c r="Z53" s="46"/>
    </row>
    <row r="54" spans="1:26" customFormat="1" x14ac:dyDescent="0.2">
      <c r="A54" s="68" t="b">
        <f t="shared" ca="1" si="0"/>
        <v>1</v>
      </c>
      <c r="B54" s="81" t="str">
        <f ca="1">'2-Expenditures'!B18</f>
        <v>B</v>
      </c>
      <c r="C54" s="75">
        <f>'2-Expenditures'!C77</f>
        <v>0</v>
      </c>
      <c r="D54" s="86">
        <f>'2-Expenditures'!I77</f>
        <v>0</v>
      </c>
      <c r="E54" s="76">
        <f>'2-Expenditures'!E77</f>
        <v>0</v>
      </c>
      <c r="F54" s="90">
        <f>IF(F$16=$C$1,$D54-SUM($G54:$I54),0)</f>
        <v>0</v>
      </c>
      <c r="G54" s="90">
        <f>IF(G$16=$C$1,$D54-SUM($F54,$H54:$I54),0)</f>
        <v>0</v>
      </c>
      <c r="H54" s="90">
        <f>IF(H$16=$C$1,$D54-SUM($F54:$G54,$I54),0)</f>
        <v>0</v>
      </c>
      <c r="I54" s="90">
        <f>IF(I$16=$C$1,$D54-SUM($F54:$H54),0)</f>
        <v>0</v>
      </c>
      <c r="J54" s="93">
        <f>'2-Expenditures'!J77</f>
        <v>0</v>
      </c>
      <c r="K54" s="60" t="str">
        <f t="shared" si="8"/>
        <v/>
      </c>
      <c r="L54" s="60" t="str">
        <f t="shared" si="8"/>
        <v/>
      </c>
      <c r="M54" s="60" t="str">
        <f t="shared" si="8"/>
        <v/>
      </c>
      <c r="N54" s="60" t="str">
        <f t="shared" si="8"/>
        <v/>
      </c>
      <c r="P54" s="46"/>
      <c r="Q54" s="46"/>
      <c r="R54" s="46"/>
      <c r="S54" s="46"/>
      <c r="T54" s="46"/>
      <c r="U54" s="46"/>
      <c r="V54" s="46"/>
      <c r="W54" s="46"/>
      <c r="X54" s="46"/>
      <c r="Y54" s="46"/>
      <c r="Z54" s="46"/>
    </row>
    <row r="55" spans="1:26" customFormat="1" x14ac:dyDescent="0.2">
      <c r="A55" s="68" t="b">
        <f t="shared" ca="1" si="0"/>
        <v>1</v>
      </c>
      <c r="B55" s="81" t="str">
        <f ca="1">'2-Expenditures'!B19</f>
        <v>C</v>
      </c>
      <c r="C55" s="75">
        <f>'2-Expenditures'!C78</f>
        <v>0</v>
      </c>
      <c r="D55" s="86">
        <f>'2-Expenditures'!I78</f>
        <v>0</v>
      </c>
      <c r="E55" s="76">
        <f>'2-Expenditures'!E78</f>
        <v>0</v>
      </c>
      <c r="F55" s="90">
        <f>IF(F$16=$C$1,$D55-SUM($G55:$I55),0)</f>
        <v>0</v>
      </c>
      <c r="G55" s="90">
        <f>IF(G$16=$C$1,$D55-SUM($F55,$H55:$I55),0)</f>
        <v>0</v>
      </c>
      <c r="H55" s="90">
        <f>IF(H$16=$C$1,$D55-SUM($F55:$G55,$I55),0)</f>
        <v>0</v>
      </c>
      <c r="I55" s="90">
        <f>IF(I$16=$C$1,$D55-SUM($F55:$H55),0)</f>
        <v>0</v>
      </c>
      <c r="J55" s="93">
        <f>'2-Expenditures'!J78</f>
        <v>0</v>
      </c>
      <c r="K55" s="60" t="str">
        <f t="shared" si="8"/>
        <v/>
      </c>
      <c r="L55" s="60" t="str">
        <f t="shared" si="8"/>
        <v/>
      </c>
      <c r="M55" s="60" t="str">
        <f t="shared" si="8"/>
        <v/>
      </c>
      <c r="N55" s="60" t="str">
        <f t="shared" si="8"/>
        <v/>
      </c>
      <c r="P55" s="46"/>
      <c r="Q55" s="46"/>
      <c r="R55" s="46"/>
      <c r="S55" s="46"/>
      <c r="T55" s="46"/>
      <c r="U55" s="46"/>
      <c r="V55" s="46"/>
      <c r="W55" s="46"/>
      <c r="X55" s="46"/>
      <c r="Y55" s="46"/>
      <c r="Z55" s="46"/>
    </row>
    <row r="56" spans="1:26" customFormat="1" ht="12.75" customHeight="1" x14ac:dyDescent="0.2">
      <c r="A56" s="68" t="b">
        <f t="shared" ca="1" si="0"/>
        <v>1</v>
      </c>
      <c r="B56" s="81" t="str">
        <f ca="1">'2-Expenditures'!B20</f>
        <v>D</v>
      </c>
      <c r="C56" s="75">
        <f>'2-Expenditures'!C79</f>
        <v>0</v>
      </c>
      <c r="D56" s="86">
        <f>'2-Expenditures'!I79</f>
        <v>0</v>
      </c>
      <c r="E56" s="76">
        <f>'2-Expenditures'!E79</f>
        <v>0</v>
      </c>
      <c r="F56" s="90">
        <f>IF(F$16=$C$1,$D56-SUM($G56:$I56),0)</f>
        <v>0</v>
      </c>
      <c r="G56" s="90">
        <f>IF(G$16=$C$1,$D56-SUM($F56,$H56:$I56),0)</f>
        <v>0</v>
      </c>
      <c r="H56" s="90">
        <f>IF(H$16=$C$1,$D56-SUM($F56:$G56,$I56),0)</f>
        <v>0</v>
      </c>
      <c r="I56" s="90">
        <f>IF(I$16=$C$1,$D56-SUM($F56:$H56),0)</f>
        <v>0</v>
      </c>
      <c r="J56" s="93">
        <f>'2-Expenditures'!J79</f>
        <v>0</v>
      </c>
      <c r="K56" s="60" t="str">
        <f t="shared" si="8"/>
        <v/>
      </c>
      <c r="L56" s="60" t="str">
        <f t="shared" si="8"/>
        <v/>
      </c>
      <c r="M56" s="60" t="str">
        <f t="shared" si="8"/>
        <v/>
      </c>
      <c r="N56" s="60" t="str">
        <f t="shared" si="8"/>
        <v/>
      </c>
      <c r="P56" s="46"/>
      <c r="Q56" s="46"/>
      <c r="R56" s="46"/>
      <c r="S56" s="46"/>
      <c r="T56" s="46"/>
      <c r="U56" s="46"/>
      <c r="V56" s="46"/>
      <c r="W56" s="46"/>
      <c r="X56" s="46"/>
      <c r="Y56" s="46"/>
      <c r="Z56" s="46"/>
    </row>
    <row r="57" spans="1:26" customFormat="1" ht="12.75" customHeight="1" thickBot="1" x14ac:dyDescent="0.25">
      <c r="A57" s="68" t="b">
        <f t="shared" ca="1" si="0"/>
        <v>1</v>
      </c>
      <c r="B57" s="81" t="str">
        <f ca="1">'2-Expenditures'!B21</f>
        <v>E</v>
      </c>
      <c r="C57" s="75">
        <f>'2-Expenditures'!C80</f>
        <v>0</v>
      </c>
      <c r="D57" s="86">
        <f>'2-Expenditures'!I80</f>
        <v>0</v>
      </c>
      <c r="E57" s="76">
        <f>'2-Expenditures'!E80</f>
        <v>0</v>
      </c>
      <c r="F57" s="90">
        <f>IF(F$16=$C$1,$D57-SUM($G57:$I57),0)</f>
        <v>0</v>
      </c>
      <c r="G57" s="90">
        <f>IF(G$16=$C$1,$D57-SUM($F57,$H57:$I57),0)</f>
        <v>0</v>
      </c>
      <c r="H57" s="90">
        <f>IF(H$16=$C$1,$D57-SUM($F57:$G57,$I57),0)</f>
        <v>0</v>
      </c>
      <c r="I57" s="90">
        <f>IF(I$16=$C$1,$D57-SUM($F57:$H57),0)</f>
        <v>0</v>
      </c>
      <c r="J57" s="93">
        <f>'2-Expenditures'!J80</f>
        <v>0</v>
      </c>
      <c r="K57" s="60" t="str">
        <f t="shared" si="8"/>
        <v/>
      </c>
      <c r="L57" s="60" t="str">
        <f t="shared" si="8"/>
        <v/>
      </c>
      <c r="M57" s="60" t="str">
        <f t="shared" si="8"/>
        <v/>
      </c>
      <c r="N57" s="60" t="str">
        <f t="shared" si="8"/>
        <v/>
      </c>
      <c r="P57" s="46"/>
      <c r="Q57" s="46"/>
      <c r="R57" s="46"/>
      <c r="S57" s="46"/>
      <c r="T57" s="46"/>
      <c r="U57" s="46"/>
      <c r="V57" s="46"/>
      <c r="W57" s="46"/>
      <c r="X57" s="46"/>
      <c r="Y57" s="46"/>
      <c r="Z57" s="46"/>
    </row>
    <row r="58" spans="1:26" customFormat="1" ht="14.25" thickTop="1" thickBot="1" x14ac:dyDescent="0.25">
      <c r="A58" s="68" t="b">
        <f t="shared" ca="1" si="0"/>
        <v>1</v>
      </c>
      <c r="B58" s="50" t="str">
        <f ca="1">'2-Expenditures'!B32</f>
        <v>F</v>
      </c>
      <c r="C58" s="51" t="s">
        <v>2313</v>
      </c>
      <c r="D58" s="52">
        <f ca="1">SUMIFS(D53:OFFSET(D58,-1,0),$A53:OFFSET($A58,-1,0),TRUE)</f>
        <v>0</v>
      </c>
      <c r="E58" s="52">
        <f ca="1">SUMIFS(E53:OFFSET(E58,-1,0),$A53:OFFSET($A58,-1,0),TRUE)</f>
        <v>0</v>
      </c>
      <c r="F58" s="53">
        <f ca="1">SUMIFS(F53:OFFSET(F58,-1,0),$A53:OFFSET($A58,-1,0),TRUE)</f>
        <v>0</v>
      </c>
      <c r="G58" s="53">
        <f ca="1">SUMIFS(G53:OFFSET(G58,-1,0),$A53:OFFSET($A58,-1,0),TRUE)</f>
        <v>0</v>
      </c>
      <c r="H58" s="53">
        <f ca="1">SUMIFS(H53:OFFSET(H58,-1,0),$A53:OFFSET($A58,-1,0),TRUE)</f>
        <v>0</v>
      </c>
      <c r="I58" s="53">
        <f ca="1">SUMIFS(I53:OFFSET(I58,-1,0),$A53:OFFSET($A58,-1,0),TRUE)</f>
        <v>0</v>
      </c>
      <c r="J58" s="94">
        <f ca="1">SUMIFS(J53:OFFSET(J58,-1,0),$A53:OFFSET($A58,-1,0),TRUE)</f>
        <v>0</v>
      </c>
      <c r="K58" s="60"/>
      <c r="L58" s="60"/>
      <c r="M58" s="60"/>
      <c r="N58" s="60"/>
      <c r="P58" s="46"/>
      <c r="Q58" s="46"/>
      <c r="R58" s="46"/>
      <c r="S58" s="46"/>
      <c r="T58" s="46"/>
      <c r="U58" s="46"/>
      <c r="V58" s="46"/>
      <c r="W58" s="46"/>
      <c r="X58" s="46"/>
      <c r="Y58" s="46"/>
      <c r="Z58" s="46"/>
    </row>
    <row r="59" spans="1:26" customFormat="1" ht="13.5" thickBot="1" x14ac:dyDescent="0.25">
      <c r="A59" s="68" t="str">
        <f t="shared" si="0"/>
        <v/>
      </c>
      <c r="B59" s="46"/>
      <c r="C59" s="46"/>
      <c r="D59" s="46"/>
      <c r="E59" s="46"/>
      <c r="F59" s="46">
        <f>$D59*K59</f>
        <v>0</v>
      </c>
      <c r="G59" s="46">
        <f>$D59*L59</f>
        <v>0</v>
      </c>
      <c r="H59" s="46">
        <f>$D59*M59</f>
        <v>0</v>
      </c>
      <c r="I59" s="46">
        <f>$D59*N59</f>
        <v>0</v>
      </c>
      <c r="J59" s="46"/>
      <c r="K59" s="60"/>
      <c r="L59" s="60"/>
      <c r="M59" s="60"/>
      <c r="N59" s="60"/>
      <c r="P59" s="46"/>
      <c r="Q59" s="46"/>
      <c r="R59" s="46"/>
      <c r="S59" s="46"/>
      <c r="T59" s="46"/>
      <c r="U59" s="46"/>
      <c r="V59" s="46"/>
      <c r="W59" s="46"/>
      <c r="X59" s="46"/>
      <c r="Y59" s="46"/>
      <c r="Z59" s="46"/>
    </row>
    <row r="60" spans="1:26" customFormat="1" ht="13.5" thickBot="1" x14ac:dyDescent="0.25">
      <c r="A60" s="68" t="str">
        <f t="shared" si="0"/>
        <v/>
      </c>
      <c r="B60" s="54" t="s">
        <v>2400</v>
      </c>
      <c r="C60" s="48"/>
      <c r="D60" s="48"/>
      <c r="E60" s="48"/>
      <c r="F60" s="48"/>
      <c r="G60" s="48"/>
      <c r="H60" s="48"/>
      <c r="I60" s="48"/>
      <c r="J60" s="48"/>
      <c r="K60" s="60"/>
      <c r="L60" s="60"/>
      <c r="M60" s="60"/>
      <c r="N60" s="60"/>
      <c r="P60" s="46"/>
      <c r="Q60" s="46"/>
      <c r="R60" s="46"/>
      <c r="S60" s="46"/>
      <c r="T60" s="46"/>
      <c r="U60" s="46"/>
      <c r="V60" s="46"/>
      <c r="W60" s="46"/>
      <c r="X60" s="46"/>
      <c r="Y60" s="46"/>
      <c r="Z60" s="46"/>
    </row>
    <row r="61" spans="1:26" customFormat="1" ht="25.5" x14ac:dyDescent="0.2">
      <c r="A61" s="68" t="str">
        <f t="shared" si="0"/>
        <v/>
      </c>
      <c r="B61" s="84" t="s">
        <v>2317</v>
      </c>
      <c r="C61" s="78" t="s">
        <v>2318</v>
      </c>
      <c r="D61" s="78" t="s">
        <v>2314</v>
      </c>
      <c r="E61" s="87"/>
      <c r="F61" s="89" t="s">
        <v>2292</v>
      </c>
      <c r="G61" s="89" t="s">
        <v>2293</v>
      </c>
      <c r="H61" s="89" t="s">
        <v>2294</v>
      </c>
      <c r="I61" s="89" t="s">
        <v>2295</v>
      </c>
      <c r="J61" s="92" t="s">
        <v>2291</v>
      </c>
      <c r="K61" s="46" t="s">
        <v>2292</v>
      </c>
      <c r="L61" s="46" t="s">
        <v>2293</v>
      </c>
      <c r="M61" s="46" t="s">
        <v>2294</v>
      </c>
      <c r="N61" s="46" t="s">
        <v>2295</v>
      </c>
      <c r="P61" s="46"/>
      <c r="Q61" s="46"/>
      <c r="R61" s="46"/>
      <c r="S61" s="46"/>
      <c r="T61" s="46"/>
      <c r="U61" s="46"/>
      <c r="V61" s="46"/>
      <c r="W61" s="46"/>
      <c r="X61" s="46"/>
      <c r="Y61" s="46"/>
      <c r="Z61" s="46"/>
    </row>
    <row r="62" spans="1:26" customFormat="1" x14ac:dyDescent="0.2">
      <c r="A62" s="68"/>
      <c r="B62" s="81" t="str">
        <f ca="1">'2-Expenditures'!B95</f>
        <v>A</v>
      </c>
      <c r="C62" s="79" t="str">
        <f>'2-Expenditures'!C95</f>
        <v>Centrally Appropriated / POTS Costs</v>
      </c>
      <c r="D62" s="88">
        <f>'2-Expenditures'!I95</f>
        <v>0</v>
      </c>
      <c r="E62" s="87"/>
      <c r="F62" s="96"/>
      <c r="G62" s="96"/>
      <c r="H62" s="96"/>
      <c r="I62" s="96"/>
      <c r="J62" s="93">
        <f ca="1">'2-Expenditures'!J95</f>
        <v>0</v>
      </c>
      <c r="K62" s="60" t="str">
        <f t="shared" ref="K62:N72" si="9">IFERROR(F62/$D62,"")</f>
        <v/>
      </c>
      <c r="L62" s="60" t="str">
        <f t="shared" si="9"/>
        <v/>
      </c>
      <c r="M62" s="60" t="str">
        <f t="shared" si="9"/>
        <v/>
      </c>
      <c r="N62" s="60" t="str">
        <f t="shared" si="9"/>
        <v/>
      </c>
      <c r="P62" s="46"/>
      <c r="Q62" s="46"/>
      <c r="R62" s="46"/>
      <c r="S62" s="46"/>
      <c r="T62" s="46"/>
      <c r="U62" s="46"/>
      <c r="V62" s="46"/>
      <c r="W62" s="46"/>
      <c r="X62" s="46"/>
      <c r="Y62" s="46"/>
      <c r="Z62" s="46"/>
    </row>
    <row r="63" spans="1:26" customFormat="1" x14ac:dyDescent="0.2">
      <c r="A63" s="68" t="b">
        <f t="shared" ca="1" si="0"/>
        <v>1</v>
      </c>
      <c r="B63" s="81" t="str">
        <f ca="1">'2-Expenditures'!B97</f>
        <v>C</v>
      </c>
      <c r="C63" s="79" t="s">
        <v>33</v>
      </c>
      <c r="D63" s="88">
        <f>'2-Expenditures'!I97</f>
        <v>0</v>
      </c>
      <c r="E63" s="87"/>
      <c r="F63" s="90">
        <f t="shared" ref="F63:F72" si="10">IF(F$16=$C$1,$D63-SUM($G63:$I63),0)</f>
        <v>0</v>
      </c>
      <c r="G63" s="90">
        <f t="shared" ref="G63:G72" si="11">IF(G$16=$C$1,$D63-SUM($F63,$H63:$I63),0)</f>
        <v>0</v>
      </c>
      <c r="H63" s="90">
        <f t="shared" ref="H63:H72" si="12">IF(H$16=$C$1,$D63-SUM($F63:$G63,$I63),0)</f>
        <v>0</v>
      </c>
      <c r="I63" s="90">
        <f t="shared" ref="I63:I72" si="13">IF(I$16=$C$1,$D63-SUM($F63:$H63),0)</f>
        <v>0</v>
      </c>
      <c r="J63" s="93">
        <f>'2-Expenditures'!J97</f>
        <v>0</v>
      </c>
      <c r="K63" s="60" t="str">
        <f t="shared" si="9"/>
        <v/>
      </c>
      <c r="L63" s="60" t="str">
        <f t="shared" si="9"/>
        <v/>
      </c>
      <c r="M63" s="60" t="str">
        <f t="shared" si="9"/>
        <v/>
      </c>
      <c r="N63" s="60" t="str">
        <f t="shared" si="9"/>
        <v/>
      </c>
      <c r="P63" s="46"/>
      <c r="Q63" s="46"/>
      <c r="R63" s="46"/>
      <c r="S63" s="46"/>
      <c r="T63" s="46"/>
      <c r="U63" s="46"/>
      <c r="V63" s="46"/>
      <c r="W63" s="46"/>
      <c r="X63" s="46"/>
      <c r="Y63" s="46"/>
      <c r="Z63" s="46"/>
    </row>
    <row r="64" spans="1:26" customFormat="1" ht="12.75" customHeight="1" x14ac:dyDescent="0.2">
      <c r="A64" s="68" t="b">
        <f t="shared" ca="1" si="0"/>
        <v>1</v>
      </c>
      <c r="B64" s="81" t="str">
        <f ca="1">'2-Expenditures'!B98</f>
        <v>D</v>
      </c>
      <c r="C64" s="79" t="s">
        <v>2362</v>
      </c>
      <c r="D64" s="88">
        <f>'2-Expenditures'!I98</f>
        <v>0</v>
      </c>
      <c r="E64" s="87"/>
      <c r="F64" s="90">
        <f t="shared" si="10"/>
        <v>0</v>
      </c>
      <c r="G64" s="90">
        <f t="shared" si="11"/>
        <v>0</v>
      </c>
      <c r="H64" s="90">
        <f t="shared" si="12"/>
        <v>0</v>
      </c>
      <c r="I64" s="90">
        <f t="shared" si="13"/>
        <v>0</v>
      </c>
      <c r="J64" s="93">
        <f>'2-Expenditures'!J98</f>
        <v>0</v>
      </c>
      <c r="K64" s="60" t="str">
        <f t="shared" si="9"/>
        <v/>
      </c>
      <c r="L64" s="60" t="str">
        <f t="shared" si="9"/>
        <v/>
      </c>
      <c r="M64" s="60" t="str">
        <f t="shared" si="9"/>
        <v/>
      </c>
      <c r="N64" s="60" t="str">
        <f t="shared" si="9"/>
        <v/>
      </c>
      <c r="P64" s="46"/>
      <c r="Q64" s="46"/>
      <c r="R64" s="46"/>
      <c r="S64" s="46"/>
      <c r="T64" s="46"/>
      <c r="U64" s="46"/>
      <c r="V64" s="46"/>
      <c r="W64" s="46"/>
      <c r="X64" s="46"/>
      <c r="Y64" s="46"/>
      <c r="Z64" s="46"/>
    </row>
    <row r="65" spans="1:25" ht="12.75" customHeight="1" x14ac:dyDescent="0.2">
      <c r="A65" s="68" t="b">
        <f t="shared" ca="1" si="0"/>
        <v>1</v>
      </c>
      <c r="B65" s="81" t="str">
        <f ca="1">'2-Expenditures'!B99</f>
        <v>E</v>
      </c>
      <c r="C65" s="79" t="s">
        <v>2365</v>
      </c>
      <c r="D65" s="88">
        <f>'2-Expenditures'!I99</f>
        <v>0</v>
      </c>
      <c r="E65" s="87"/>
      <c r="F65" s="90">
        <f t="shared" si="10"/>
        <v>0</v>
      </c>
      <c r="G65" s="90">
        <f t="shared" si="11"/>
        <v>0</v>
      </c>
      <c r="H65" s="90">
        <f t="shared" si="12"/>
        <v>0</v>
      </c>
      <c r="I65" s="90">
        <f t="shared" si="13"/>
        <v>0</v>
      </c>
      <c r="J65" s="93">
        <f>'2-Expenditures'!J99</f>
        <v>0</v>
      </c>
      <c r="K65" s="60" t="str">
        <f t="shared" si="9"/>
        <v/>
      </c>
      <c r="L65" s="60" t="str">
        <f t="shared" si="9"/>
        <v/>
      </c>
      <c r="M65" s="60" t="str">
        <f t="shared" si="9"/>
        <v/>
      </c>
      <c r="N65" s="60" t="str">
        <f t="shared" si="9"/>
        <v/>
      </c>
    </row>
    <row r="66" spans="1:25" ht="12.75" customHeight="1" x14ac:dyDescent="0.2">
      <c r="A66" s="68" t="b">
        <f t="shared" ca="1" si="0"/>
        <v>1</v>
      </c>
      <c r="B66" s="81" t="str">
        <f ca="1">'2-Expenditures'!B100</f>
        <v>F</v>
      </c>
      <c r="C66" s="79" t="s">
        <v>64</v>
      </c>
      <c r="D66" s="88">
        <f>'2-Expenditures'!I100</f>
        <v>0</v>
      </c>
      <c r="E66" s="87"/>
      <c r="F66" s="90">
        <f t="shared" si="10"/>
        <v>0</v>
      </c>
      <c r="G66" s="90">
        <f t="shared" si="11"/>
        <v>0</v>
      </c>
      <c r="H66" s="90">
        <f t="shared" si="12"/>
        <v>0</v>
      </c>
      <c r="I66" s="90">
        <f t="shared" si="13"/>
        <v>0</v>
      </c>
      <c r="J66" s="93">
        <f>'2-Expenditures'!J100</f>
        <v>0</v>
      </c>
      <c r="K66" s="60" t="str">
        <f t="shared" si="9"/>
        <v/>
      </c>
      <c r="L66" s="60" t="str">
        <f t="shared" si="9"/>
        <v/>
      </c>
      <c r="M66" s="60" t="str">
        <f t="shared" si="9"/>
        <v/>
      </c>
      <c r="N66" s="60" t="str">
        <f t="shared" si="9"/>
        <v/>
      </c>
    </row>
    <row r="67" spans="1:25" ht="12.75" customHeight="1" thickBot="1" x14ac:dyDescent="0.25">
      <c r="A67" s="68" t="b">
        <f t="shared" ca="1" si="0"/>
        <v>1</v>
      </c>
      <c r="B67" s="81" t="str">
        <f ca="1">'2-Expenditures'!B101</f>
        <v>G</v>
      </c>
      <c r="C67" s="79" t="s">
        <v>70</v>
      </c>
      <c r="D67" s="88">
        <f>'2-Expenditures'!I101</f>
        <v>0</v>
      </c>
      <c r="E67" s="87"/>
      <c r="F67" s="90">
        <f t="shared" si="10"/>
        <v>0</v>
      </c>
      <c r="G67" s="90">
        <f t="shared" si="11"/>
        <v>0</v>
      </c>
      <c r="H67" s="90">
        <f t="shared" si="12"/>
        <v>0</v>
      </c>
      <c r="I67" s="90">
        <f t="shared" si="13"/>
        <v>0</v>
      </c>
      <c r="J67" s="93">
        <f>'2-Expenditures'!J101</f>
        <v>0</v>
      </c>
      <c r="K67" s="60" t="str">
        <f t="shared" si="9"/>
        <v/>
      </c>
      <c r="L67" s="60" t="str">
        <f t="shared" si="9"/>
        <v/>
      </c>
      <c r="M67" s="60" t="str">
        <f t="shared" si="9"/>
        <v/>
      </c>
      <c r="N67" s="60" t="str">
        <f t="shared" si="9"/>
        <v/>
      </c>
      <c r="O67" s="56" t="s">
        <v>2367</v>
      </c>
    </row>
    <row r="68" spans="1:25" s="45" customFormat="1" ht="12.75" hidden="1" customHeight="1" outlineLevel="1" x14ac:dyDescent="0.2">
      <c r="A68" s="68" t="b">
        <f t="shared" ca="1" si="0"/>
        <v>1</v>
      </c>
      <c r="B68" s="81" t="str">
        <f ca="1">'2-Expenditures'!B102</f>
        <v>G</v>
      </c>
      <c r="C68" s="79" t="s">
        <v>76</v>
      </c>
      <c r="D68" s="88">
        <f>'2-Expenditures'!I102</f>
        <v>0</v>
      </c>
      <c r="E68"/>
      <c r="F68" s="90">
        <f t="shared" si="10"/>
        <v>0</v>
      </c>
      <c r="G68" s="90">
        <f t="shared" si="11"/>
        <v>0</v>
      </c>
      <c r="H68" s="90">
        <f t="shared" si="12"/>
        <v>0</v>
      </c>
      <c r="I68" s="90">
        <f t="shared" si="13"/>
        <v>0</v>
      </c>
      <c r="J68" s="93">
        <f>'2-Expenditures'!J102</f>
        <v>0</v>
      </c>
      <c r="K68" s="60" t="str">
        <f t="shared" si="9"/>
        <v/>
      </c>
      <c r="L68" s="60" t="str">
        <f t="shared" si="9"/>
        <v/>
      </c>
      <c r="M68" s="60" t="str">
        <f t="shared" si="9"/>
        <v/>
      </c>
      <c r="N68" s="60" t="str">
        <f t="shared" si="9"/>
        <v/>
      </c>
      <c r="P68" s="46"/>
      <c r="Q68" s="46"/>
      <c r="R68" s="46"/>
      <c r="S68" s="46"/>
      <c r="T68" s="46"/>
      <c r="U68" s="46"/>
      <c r="V68" s="46"/>
      <c r="W68" s="46"/>
      <c r="X68" s="46"/>
      <c r="Y68" s="46"/>
    </row>
    <row r="69" spans="1:25" s="45" customFormat="1" ht="12.75" hidden="1" customHeight="1" outlineLevel="1" x14ac:dyDescent="0.2">
      <c r="A69" s="68" t="b">
        <f t="shared" ca="1" si="0"/>
        <v>1</v>
      </c>
      <c r="B69" s="81" t="str">
        <f ca="1">'2-Expenditures'!B103</f>
        <v>G</v>
      </c>
      <c r="C69" s="79" t="s">
        <v>82</v>
      </c>
      <c r="D69" s="88">
        <f>'2-Expenditures'!I103</f>
        <v>0</v>
      </c>
      <c r="E69"/>
      <c r="F69" s="90">
        <f t="shared" si="10"/>
        <v>0</v>
      </c>
      <c r="G69" s="90">
        <f t="shared" si="11"/>
        <v>0</v>
      </c>
      <c r="H69" s="90">
        <f t="shared" si="12"/>
        <v>0</v>
      </c>
      <c r="I69" s="90">
        <f t="shared" si="13"/>
        <v>0</v>
      </c>
      <c r="J69" s="93">
        <f>'2-Expenditures'!J103</f>
        <v>0</v>
      </c>
      <c r="K69" s="60" t="str">
        <f t="shared" si="9"/>
        <v/>
      </c>
      <c r="L69" s="60" t="str">
        <f t="shared" si="9"/>
        <v/>
      </c>
      <c r="M69" s="60" t="str">
        <f t="shared" si="9"/>
        <v/>
      </c>
      <c r="N69" s="60" t="str">
        <f t="shared" si="9"/>
        <v/>
      </c>
      <c r="P69" s="46"/>
      <c r="Q69" s="46"/>
      <c r="R69" s="46"/>
      <c r="S69" s="46"/>
      <c r="T69" s="46"/>
      <c r="U69" s="46"/>
      <c r="V69" s="46"/>
      <c r="W69" s="46"/>
      <c r="X69" s="46"/>
      <c r="Y69" s="46"/>
    </row>
    <row r="70" spans="1:25" s="45" customFormat="1" ht="12.75" hidden="1" customHeight="1" outlineLevel="1" x14ac:dyDescent="0.2">
      <c r="A70" s="68" t="b">
        <f t="shared" ref="A70:A137" ca="1" si="14">IF(AND(LEN(B70)=1,B70&gt;0),TRUE,"")</f>
        <v>1</v>
      </c>
      <c r="B70" s="81" t="str">
        <f ca="1">'2-Expenditures'!B104</f>
        <v>G</v>
      </c>
      <c r="C70" s="79" t="s">
        <v>87</v>
      </c>
      <c r="D70" s="88">
        <f>'2-Expenditures'!I104</f>
        <v>0</v>
      </c>
      <c r="E70"/>
      <c r="F70" s="90">
        <f t="shared" si="10"/>
        <v>0</v>
      </c>
      <c r="G70" s="90">
        <f t="shared" si="11"/>
        <v>0</v>
      </c>
      <c r="H70" s="90">
        <f t="shared" si="12"/>
        <v>0</v>
      </c>
      <c r="I70" s="90">
        <f t="shared" si="13"/>
        <v>0</v>
      </c>
      <c r="J70" s="93">
        <f>'2-Expenditures'!J104</f>
        <v>0</v>
      </c>
      <c r="K70" s="60" t="str">
        <f t="shared" si="9"/>
        <v/>
      </c>
      <c r="L70" s="60" t="str">
        <f t="shared" si="9"/>
        <v/>
      </c>
      <c r="M70" s="60" t="str">
        <f t="shared" si="9"/>
        <v/>
      </c>
      <c r="N70" s="60" t="str">
        <f t="shared" si="9"/>
        <v/>
      </c>
      <c r="P70" s="46"/>
      <c r="Q70" s="46"/>
      <c r="R70" s="46"/>
      <c r="S70" s="46"/>
      <c r="T70" s="46"/>
      <c r="U70" s="46"/>
      <c r="V70" s="46"/>
      <c r="W70" s="46"/>
      <c r="X70" s="46"/>
      <c r="Y70" s="46"/>
    </row>
    <row r="71" spans="1:25" s="45" customFormat="1" ht="12.75" hidden="1" customHeight="1" outlineLevel="1" x14ac:dyDescent="0.2">
      <c r="A71" s="68" t="b">
        <f t="shared" ca="1" si="14"/>
        <v>1</v>
      </c>
      <c r="B71" s="81" t="str">
        <f ca="1">'2-Expenditures'!B105</f>
        <v>G</v>
      </c>
      <c r="C71" s="79" t="s">
        <v>92</v>
      </c>
      <c r="D71" s="88">
        <f>'2-Expenditures'!I105</f>
        <v>0</v>
      </c>
      <c r="E71"/>
      <c r="F71" s="90">
        <f t="shared" si="10"/>
        <v>0</v>
      </c>
      <c r="G71" s="90">
        <f t="shared" si="11"/>
        <v>0</v>
      </c>
      <c r="H71" s="90">
        <f t="shared" si="12"/>
        <v>0</v>
      </c>
      <c r="I71" s="90">
        <f t="shared" si="13"/>
        <v>0</v>
      </c>
      <c r="J71" s="93">
        <f>'2-Expenditures'!J105</f>
        <v>0</v>
      </c>
      <c r="K71" s="60" t="str">
        <f t="shared" si="9"/>
        <v/>
      </c>
      <c r="L71" s="60" t="str">
        <f t="shared" si="9"/>
        <v/>
      </c>
      <c r="M71" s="60" t="str">
        <f t="shared" si="9"/>
        <v/>
      </c>
      <c r="N71" s="60" t="str">
        <f t="shared" si="9"/>
        <v/>
      </c>
      <c r="P71" s="46"/>
      <c r="Q71" s="46"/>
      <c r="R71" s="46"/>
      <c r="S71" s="46"/>
      <c r="T71" s="46"/>
      <c r="U71" s="46"/>
      <c r="V71" s="46"/>
      <c r="W71" s="46"/>
      <c r="X71" s="46"/>
      <c r="Y71" s="46"/>
    </row>
    <row r="72" spans="1:25" s="45" customFormat="1" ht="13.5" hidden="1" customHeight="1" outlineLevel="1" thickBot="1" x14ac:dyDescent="0.25">
      <c r="A72" s="68" t="b">
        <f t="shared" ca="1" si="14"/>
        <v>1</v>
      </c>
      <c r="B72" s="81" t="str">
        <f ca="1">'2-Expenditures'!B106</f>
        <v>G</v>
      </c>
      <c r="C72" s="80" t="s">
        <v>96</v>
      </c>
      <c r="D72" s="88">
        <f>'2-Expenditures'!I106</f>
        <v>0</v>
      </c>
      <c r="E72"/>
      <c r="F72" s="90">
        <f t="shared" si="10"/>
        <v>0</v>
      </c>
      <c r="G72" s="90">
        <f t="shared" si="11"/>
        <v>0</v>
      </c>
      <c r="H72" s="90">
        <f t="shared" si="12"/>
        <v>0</v>
      </c>
      <c r="I72" s="90">
        <f t="shared" si="13"/>
        <v>0</v>
      </c>
      <c r="J72" s="93">
        <f>'2-Expenditures'!J106</f>
        <v>0</v>
      </c>
      <c r="K72" s="60" t="str">
        <f t="shared" si="9"/>
        <v/>
      </c>
      <c r="L72" s="60" t="str">
        <f t="shared" si="9"/>
        <v/>
      </c>
      <c r="M72" s="60" t="str">
        <f t="shared" si="9"/>
        <v/>
      </c>
      <c r="N72" s="60" t="str">
        <f t="shared" si="9"/>
        <v/>
      </c>
      <c r="P72" s="46"/>
      <c r="Q72" s="46"/>
      <c r="R72" s="46"/>
      <c r="S72" s="46"/>
      <c r="T72" s="46"/>
      <c r="U72" s="46"/>
      <c r="V72" s="46"/>
      <c r="W72" s="46"/>
      <c r="X72" s="46"/>
      <c r="Y72" s="46"/>
    </row>
    <row r="73" spans="1:25" s="45" customFormat="1" ht="14.25" collapsed="1" thickTop="1" thickBot="1" x14ac:dyDescent="0.25">
      <c r="A73" s="68" t="b">
        <f t="shared" ca="1" si="14"/>
        <v>1</v>
      </c>
      <c r="B73" s="50" t="str">
        <f ca="1">'2-Expenditures'!B109</f>
        <v>H</v>
      </c>
      <c r="C73" s="51" t="s">
        <v>2321</v>
      </c>
      <c r="D73" s="53">
        <f ca="1">SUMIFS(D63:OFFSET(D73,-1,0),$A63:OFFSET($A73,-1,0),TRUE)</f>
        <v>0</v>
      </c>
      <c r="E73"/>
      <c r="F73" s="53">
        <f ca="1">SUMIFS(F62:OFFSET(F73,-1,0),$A62:OFFSET($A73,-1,0),TRUE)</f>
        <v>0</v>
      </c>
      <c r="G73" s="53">
        <f ca="1">SUMIFS(G62:OFFSET(G73,-1,0),$A62:OFFSET($A73,-1,0),TRUE)</f>
        <v>0</v>
      </c>
      <c r="H73" s="53">
        <f ca="1">SUMIFS(H62:OFFSET(H73,-1,0),$A62:OFFSET($A73,-1,0),TRUE)</f>
        <v>0</v>
      </c>
      <c r="I73" s="53">
        <f ca="1">SUMIFS(I62:OFFSET(I73,-1,0),$A62:OFFSET($A73,-1,0),TRUE)</f>
        <v>0</v>
      </c>
      <c r="J73" s="53">
        <f ca="1">SUMIFS(J62:OFFSET(J73,-1,0),$A62:OFFSET($A73,-1,0),TRUE)</f>
        <v>0</v>
      </c>
      <c r="K73" s="60"/>
      <c r="L73" s="60"/>
      <c r="M73" s="60"/>
      <c r="N73" s="60"/>
      <c r="P73" s="46"/>
      <c r="Q73" s="46"/>
      <c r="R73" s="46"/>
      <c r="S73" s="46"/>
      <c r="T73" s="46"/>
      <c r="U73" s="46"/>
      <c r="V73" s="46"/>
      <c r="W73" s="46"/>
      <c r="X73" s="46"/>
      <c r="Y73" s="46"/>
    </row>
    <row r="74" spans="1:25" s="45" customFormat="1" ht="13.5" thickBot="1" x14ac:dyDescent="0.25">
      <c r="A74" s="68" t="str">
        <f t="shared" si="14"/>
        <v/>
      </c>
      <c r="B74" s="46"/>
      <c r="C74" s="46"/>
      <c r="D74" s="46"/>
      <c r="E74" s="46"/>
      <c r="F74" s="46"/>
      <c r="G74" s="46"/>
      <c r="H74" s="46"/>
      <c r="I74" s="46"/>
      <c r="J74" s="46"/>
      <c r="K74" s="60"/>
      <c r="L74" s="60"/>
      <c r="M74" s="60"/>
      <c r="N74" s="60"/>
      <c r="P74" s="46"/>
      <c r="Q74" s="46"/>
      <c r="R74" s="46"/>
      <c r="S74" s="46"/>
      <c r="T74" s="46"/>
      <c r="U74" s="46"/>
      <c r="V74" s="46"/>
      <c r="W74" s="46"/>
      <c r="X74" s="46"/>
      <c r="Y74" s="46"/>
    </row>
    <row r="75" spans="1:25" s="45" customFormat="1" ht="13.5" thickBot="1" x14ac:dyDescent="0.25">
      <c r="A75" s="68" t="str">
        <f t="shared" si="14"/>
        <v/>
      </c>
      <c r="B75" s="54" t="s">
        <v>2401</v>
      </c>
      <c r="C75" s="48"/>
      <c r="D75" s="48"/>
      <c r="E75" s="48"/>
      <c r="F75" s="48"/>
      <c r="G75" s="48"/>
      <c r="H75" s="48"/>
      <c r="I75" s="48"/>
      <c r="J75" s="48"/>
      <c r="K75" s="60"/>
      <c r="L75" s="60"/>
      <c r="M75" s="60"/>
      <c r="N75" s="60"/>
      <c r="P75" s="46"/>
      <c r="Q75" s="46"/>
      <c r="R75" s="46"/>
      <c r="S75" s="46"/>
      <c r="T75" s="46"/>
      <c r="U75" s="46"/>
      <c r="V75" s="46"/>
      <c r="W75" s="46"/>
      <c r="X75" s="46"/>
      <c r="Y75" s="46"/>
    </row>
    <row r="76" spans="1:25" s="45" customFormat="1" ht="25.5" x14ac:dyDescent="0.2">
      <c r="A76" s="68" t="str">
        <f t="shared" si="14"/>
        <v/>
      </c>
      <c r="B76" s="84" t="s">
        <v>2317</v>
      </c>
      <c r="C76" s="78" t="s">
        <v>2318</v>
      </c>
      <c r="D76" s="78" t="s">
        <v>2314</v>
      </c>
      <c r="E76" s="87"/>
      <c r="F76" s="89" t="s">
        <v>2292</v>
      </c>
      <c r="G76" s="89" t="s">
        <v>2293</v>
      </c>
      <c r="H76" s="89" t="s">
        <v>2294</v>
      </c>
      <c r="I76" s="89" t="s">
        <v>2295</v>
      </c>
      <c r="J76" s="91" t="s">
        <v>2337</v>
      </c>
      <c r="K76" s="46" t="s">
        <v>2292</v>
      </c>
      <c r="L76" s="46" t="s">
        <v>2293</v>
      </c>
      <c r="M76" s="46" t="s">
        <v>2294</v>
      </c>
      <c r="N76" s="46" t="s">
        <v>2295</v>
      </c>
      <c r="P76" s="46"/>
      <c r="Q76" s="46"/>
      <c r="R76" s="46"/>
      <c r="S76" s="46"/>
      <c r="T76" s="46"/>
      <c r="U76" s="46"/>
      <c r="V76" s="46"/>
      <c r="W76" s="46"/>
      <c r="X76" s="46"/>
      <c r="Y76" s="46"/>
    </row>
    <row r="77" spans="1:25" s="45" customFormat="1" x14ac:dyDescent="0.2">
      <c r="A77" s="68" t="b">
        <f t="shared" ca="1" si="14"/>
        <v>1</v>
      </c>
      <c r="B77" s="81" t="str">
        <f ca="1">'2-Expenditures'!B113</f>
        <v>A</v>
      </c>
      <c r="C77" s="75">
        <f>'2-Expenditures'!C113</f>
        <v>0</v>
      </c>
      <c r="D77" s="88">
        <f>'2-Expenditures'!I113</f>
        <v>0</v>
      </c>
      <c r="E77" s="87"/>
      <c r="F77" s="90">
        <f>IF(F$16=$C$1,$D77-SUM($G77:$I77),0)</f>
        <v>0</v>
      </c>
      <c r="G77" s="90">
        <f>IF(G$16=$C$1,$D77-SUM($F77,$H77:$I77),0)</f>
        <v>0</v>
      </c>
      <c r="H77" s="90">
        <f>IF(H$16=$C$1,$D77-SUM($F77:$G77,$I77),0)</f>
        <v>0</v>
      </c>
      <c r="I77" s="90">
        <f>IF(I$16=$C$1,$D77-SUM($F77:$H77),0)</f>
        <v>0</v>
      </c>
      <c r="J77" s="95"/>
      <c r="K77" s="60" t="str">
        <f t="shared" ref="K77:N81" si="15">IFERROR(F77/$D77,"")</f>
        <v/>
      </c>
      <c r="L77" s="60" t="str">
        <f t="shared" si="15"/>
        <v/>
      </c>
      <c r="M77" s="60" t="str">
        <f t="shared" si="15"/>
        <v/>
      </c>
      <c r="N77" s="60" t="str">
        <f t="shared" si="15"/>
        <v/>
      </c>
      <c r="P77" s="46"/>
      <c r="Q77" s="46"/>
      <c r="R77" s="46"/>
      <c r="S77" s="46"/>
      <c r="T77" s="46"/>
      <c r="U77" s="46"/>
      <c r="V77" s="46"/>
      <c r="W77" s="46"/>
      <c r="X77" s="46"/>
      <c r="Y77" s="46"/>
    </row>
    <row r="78" spans="1:25" s="45" customFormat="1" ht="12.75" customHeight="1" x14ac:dyDescent="0.2">
      <c r="A78" s="68" t="b">
        <f t="shared" ca="1" si="14"/>
        <v>1</v>
      </c>
      <c r="B78" s="81" t="str">
        <f ca="1">'2-Expenditures'!B114</f>
        <v>B</v>
      </c>
      <c r="C78" s="75">
        <f>'2-Expenditures'!C114</f>
        <v>0</v>
      </c>
      <c r="D78" s="88">
        <f>'2-Expenditures'!I114</f>
        <v>0</v>
      </c>
      <c r="E78" s="87"/>
      <c r="F78" s="90">
        <f>IF(F$16=$C$1,$D78-SUM($G78:$I78),0)</f>
        <v>0</v>
      </c>
      <c r="G78" s="90">
        <f>IF(G$16=$C$1,$D78-SUM($F78,$H78:$I78),0)</f>
        <v>0</v>
      </c>
      <c r="H78" s="90">
        <f>IF(H$16=$C$1,$D78-SUM($F78:$G78,$I78),0)</f>
        <v>0</v>
      </c>
      <c r="I78" s="90">
        <f>IF(I$16=$C$1,$D78-SUM($F78:$H78),0)</f>
        <v>0</v>
      </c>
      <c r="J78" s="95"/>
      <c r="K78" s="60" t="str">
        <f t="shared" si="15"/>
        <v/>
      </c>
      <c r="L78" s="60" t="str">
        <f t="shared" si="15"/>
        <v/>
      </c>
      <c r="M78" s="60" t="str">
        <f t="shared" si="15"/>
        <v/>
      </c>
      <c r="N78" s="60" t="str">
        <f t="shared" si="15"/>
        <v/>
      </c>
      <c r="P78" s="46"/>
      <c r="Q78" s="46"/>
      <c r="R78" s="46"/>
      <c r="S78" s="46"/>
      <c r="T78" s="46"/>
      <c r="U78" s="46"/>
      <c r="V78" s="46"/>
      <c r="W78" s="46"/>
      <c r="X78" s="46"/>
      <c r="Y78" s="46"/>
    </row>
    <row r="79" spans="1:25" s="45" customFormat="1" ht="12.75" customHeight="1" x14ac:dyDescent="0.2">
      <c r="A79" s="68" t="b">
        <f t="shared" ca="1" si="14"/>
        <v>1</v>
      </c>
      <c r="B79" s="81" t="str">
        <f ca="1">'2-Expenditures'!B115</f>
        <v>C</v>
      </c>
      <c r="C79" s="75">
        <f>'2-Expenditures'!C115</f>
        <v>0</v>
      </c>
      <c r="D79" s="88">
        <f>'2-Expenditures'!I115</f>
        <v>0</v>
      </c>
      <c r="E79" s="87"/>
      <c r="F79" s="90">
        <f>IF(F$16=$C$1,$D79-SUM($G79:$I79),0)</f>
        <v>0</v>
      </c>
      <c r="G79" s="90">
        <f>IF(G$16=$C$1,$D79-SUM($F79,$H79:$I79),0)</f>
        <v>0</v>
      </c>
      <c r="H79" s="90">
        <f>IF(H$16=$C$1,$D79-SUM($F79:$G79,$I79),0)</f>
        <v>0</v>
      </c>
      <c r="I79" s="90">
        <f>IF(I$16=$C$1,$D79-SUM($F79:$H79),0)</f>
        <v>0</v>
      </c>
      <c r="J79" s="95"/>
      <c r="K79" s="60" t="str">
        <f t="shared" si="15"/>
        <v/>
      </c>
      <c r="L79" s="60" t="str">
        <f t="shared" si="15"/>
        <v/>
      </c>
      <c r="M79" s="60" t="str">
        <f t="shared" si="15"/>
        <v/>
      </c>
      <c r="N79" s="60" t="str">
        <f t="shared" si="15"/>
        <v/>
      </c>
      <c r="P79" s="46"/>
      <c r="Q79" s="46"/>
      <c r="R79" s="46"/>
      <c r="S79" s="46"/>
      <c r="T79" s="46"/>
      <c r="U79" s="46"/>
      <c r="V79" s="46"/>
      <c r="W79" s="46"/>
      <c r="X79" s="46"/>
      <c r="Y79" s="46"/>
    </row>
    <row r="80" spans="1:25" s="45" customFormat="1" ht="12.75" customHeight="1" x14ac:dyDescent="0.2">
      <c r="A80" s="68" t="b">
        <f t="shared" ca="1" si="14"/>
        <v>1</v>
      </c>
      <c r="B80" s="81" t="str">
        <f ca="1">'2-Expenditures'!B116</f>
        <v>D</v>
      </c>
      <c r="C80" s="75">
        <f>'2-Expenditures'!C116</f>
        <v>0</v>
      </c>
      <c r="D80" s="88">
        <f>'2-Expenditures'!I116</f>
        <v>0</v>
      </c>
      <c r="E80" s="87"/>
      <c r="F80" s="90">
        <f>IF(F$16=$C$1,$D80-SUM($G80:$I80),0)</f>
        <v>0</v>
      </c>
      <c r="G80" s="90">
        <f>IF(G$16=$C$1,$D80-SUM($F80,$H80:$I80),0)</f>
        <v>0</v>
      </c>
      <c r="H80" s="90">
        <f>IF(H$16=$C$1,$D80-SUM($F80:$G80,$I80),0)</f>
        <v>0</v>
      </c>
      <c r="I80" s="90">
        <f>IF(I$16=$C$1,$D80-SUM($F80:$H80),0)</f>
        <v>0</v>
      </c>
      <c r="J80" s="95"/>
      <c r="K80" s="60" t="str">
        <f t="shared" si="15"/>
        <v/>
      </c>
      <c r="L80" s="60" t="str">
        <f t="shared" si="15"/>
        <v/>
      </c>
      <c r="M80" s="60" t="str">
        <f t="shared" si="15"/>
        <v/>
      </c>
      <c r="N80" s="60" t="str">
        <f t="shared" si="15"/>
        <v/>
      </c>
      <c r="P80" s="46"/>
      <c r="Q80" s="46"/>
      <c r="R80" s="46"/>
      <c r="S80" s="46"/>
      <c r="T80" s="46"/>
      <c r="U80" s="46"/>
      <c r="V80" s="46"/>
      <c r="W80" s="46"/>
      <c r="X80" s="46"/>
      <c r="Y80" s="46"/>
    </row>
    <row r="81" spans="1:25" s="45" customFormat="1" ht="13.5" customHeight="1" thickBot="1" x14ac:dyDescent="0.25">
      <c r="A81" s="68" t="b">
        <f t="shared" ca="1" si="14"/>
        <v>1</v>
      </c>
      <c r="B81" s="81" t="str">
        <f ca="1">'2-Expenditures'!B117</f>
        <v>E</v>
      </c>
      <c r="C81" s="75">
        <f>'2-Expenditures'!C117</f>
        <v>0</v>
      </c>
      <c r="D81" s="88">
        <f>'2-Expenditures'!I117</f>
        <v>0</v>
      </c>
      <c r="E81" s="87"/>
      <c r="F81" s="90">
        <f>IF(F$16=$C$1,$D81-SUM($G81:$I81),0)</f>
        <v>0</v>
      </c>
      <c r="G81" s="90">
        <f>IF(G$16=$C$1,$D81-SUM($F81,$H81:$I81),0)</f>
        <v>0</v>
      </c>
      <c r="H81" s="90">
        <f>IF(H$16=$C$1,$D81-SUM($F81:$G81,$I81),0)</f>
        <v>0</v>
      </c>
      <c r="I81" s="90">
        <f>IF(I$16=$C$1,$D81-SUM($F81:$H81),0)</f>
        <v>0</v>
      </c>
      <c r="J81" s="95"/>
      <c r="K81" s="60" t="str">
        <f t="shared" si="15"/>
        <v/>
      </c>
      <c r="L81" s="60" t="str">
        <f t="shared" si="15"/>
        <v/>
      </c>
      <c r="M81" s="60" t="str">
        <f t="shared" si="15"/>
        <v/>
      </c>
      <c r="N81" s="60" t="str">
        <f t="shared" si="15"/>
        <v/>
      </c>
      <c r="P81" s="46"/>
      <c r="Q81" s="46"/>
      <c r="R81" s="46"/>
      <c r="S81" s="46"/>
      <c r="T81" s="46"/>
      <c r="U81" s="46"/>
      <c r="V81" s="46"/>
      <c r="W81" s="46"/>
      <c r="X81" s="46"/>
      <c r="Y81" s="46"/>
    </row>
    <row r="82" spans="1:25" s="45" customFormat="1" ht="14.25" thickTop="1" thickBot="1" x14ac:dyDescent="0.25">
      <c r="A82" s="68" t="b">
        <f t="shared" ca="1" si="14"/>
        <v>1</v>
      </c>
      <c r="B82" s="50" t="str">
        <f ca="1">'2-Expenditures'!B128</f>
        <v>F</v>
      </c>
      <c r="C82" s="51" t="s">
        <v>2405</v>
      </c>
      <c r="D82" s="53">
        <f ca="1">SUMIFS(D77:OFFSET(D82,-1,0),$A77:OFFSET($A82,-1,0),TRUE)</f>
        <v>0</v>
      </c>
      <c r="E82"/>
      <c r="F82" s="53">
        <f ca="1">SUMIFS(F77:OFFSET(F82,-1,0),$A77:OFFSET($A82,-1,0),TRUE)</f>
        <v>0</v>
      </c>
      <c r="G82" s="53">
        <f ca="1">SUMIFS(G77:OFFSET(G82,-1,0),$A77:OFFSET($A82,-1,0),TRUE)</f>
        <v>0</v>
      </c>
      <c r="H82" s="53">
        <f ca="1">SUMIFS(H77:OFFSET(H82,-1,0),$A77:OFFSET($A82,-1,0),TRUE)</f>
        <v>0</v>
      </c>
      <c r="I82" s="53">
        <f ca="1">SUMIFS(I77:OFFSET(I82,-1,0),$A77:OFFSET($A82,-1,0),TRUE)</f>
        <v>0</v>
      </c>
      <c r="J82" s="61"/>
      <c r="K82" s="60"/>
      <c r="L82" s="60"/>
      <c r="M82" s="60"/>
      <c r="N82" s="60"/>
      <c r="P82" s="46"/>
      <c r="Q82" s="46"/>
      <c r="R82" s="46"/>
      <c r="S82" s="46"/>
      <c r="T82" s="46"/>
      <c r="U82" s="46"/>
      <c r="V82" s="46"/>
      <c r="W82" s="46"/>
      <c r="X82" s="46"/>
      <c r="Y82" s="46"/>
    </row>
    <row r="83" spans="1:25" s="45" customFormat="1" x14ac:dyDescent="0.2">
      <c r="A83" s="68" t="str">
        <f t="shared" si="14"/>
        <v/>
      </c>
      <c r="B83" s="46"/>
      <c r="C83" s="46"/>
      <c r="D83" s="46"/>
      <c r="E83" s="46"/>
      <c r="F83" s="46"/>
      <c r="G83" s="46"/>
      <c r="H83" s="46"/>
      <c r="I83" s="46"/>
      <c r="J83" s="46"/>
      <c r="K83" s="46"/>
      <c r="L83" s="46"/>
      <c r="M83" s="46"/>
      <c r="N83" s="46"/>
      <c r="P83" s="46"/>
      <c r="Q83" s="46"/>
      <c r="R83" s="46"/>
      <c r="S83" s="46"/>
      <c r="T83" s="46"/>
      <c r="U83" s="46"/>
      <c r="V83" s="46"/>
      <c r="W83" s="46"/>
      <c r="X83" s="46"/>
      <c r="Y83" s="46"/>
    </row>
    <row r="84" spans="1:25" x14ac:dyDescent="0.2">
      <c r="A84" s="68" t="str">
        <f t="shared" si="14"/>
        <v/>
      </c>
      <c r="B84" s="55" t="s">
        <v>2331</v>
      </c>
    </row>
    <row r="85" spans="1:25" ht="15.75" x14ac:dyDescent="0.2">
      <c r="A85" s="68" t="str">
        <f t="shared" si="14"/>
        <v/>
      </c>
      <c r="B85" s="77" t="s">
        <v>2276</v>
      </c>
      <c r="C85" s="77" t="str">
        <f>INDEX('Salary and Cost Data'!$AJ$2:$AN$2,MATCH(B85,'Salary and Cost Data'!$AJ$5:$AN$5,0))</f>
        <v>FY 2025-26</v>
      </c>
      <c r="D85" s="77"/>
      <c r="E85" s="77"/>
      <c r="F85" s="77"/>
      <c r="G85" s="77"/>
      <c r="H85" s="77"/>
      <c r="I85" s="77"/>
      <c r="J85" s="77"/>
    </row>
    <row r="86" spans="1:25" ht="13.5" thickBot="1" x14ac:dyDescent="0.25">
      <c r="B86" s="49"/>
      <c r="C86" s="49"/>
    </row>
    <row r="87" spans="1:25" ht="13.5" thickBot="1" x14ac:dyDescent="0.25">
      <c r="A87" s="68" t="str">
        <f t="shared" si="14"/>
        <v/>
      </c>
      <c r="B87" s="54" t="s">
        <v>2402</v>
      </c>
      <c r="C87" s="48"/>
      <c r="D87" s="48"/>
      <c r="E87" s="48"/>
      <c r="F87" s="48"/>
      <c r="G87" s="48"/>
      <c r="H87" s="48"/>
      <c r="I87" s="48"/>
      <c r="J87" s="48"/>
    </row>
    <row r="88" spans="1:25" ht="25.5" x14ac:dyDescent="0.2">
      <c r="A88" s="68" t="str">
        <f t="shared" si="14"/>
        <v/>
      </c>
      <c r="B88" s="84" t="s">
        <v>2317</v>
      </c>
      <c r="C88" s="78" t="s">
        <v>2286</v>
      </c>
      <c r="D88" s="78" t="s">
        <v>2314</v>
      </c>
      <c r="E88" s="78" t="s">
        <v>2287</v>
      </c>
      <c r="F88" s="89" t="s">
        <v>2292</v>
      </c>
      <c r="G88" s="89" t="s">
        <v>2293</v>
      </c>
      <c r="H88" s="89" t="s">
        <v>2294</v>
      </c>
      <c r="I88" s="89" t="s">
        <v>2295</v>
      </c>
      <c r="J88" s="92" t="s">
        <v>2291</v>
      </c>
      <c r="K88" s="46" t="s">
        <v>2292</v>
      </c>
      <c r="L88" s="46" t="s">
        <v>2293</v>
      </c>
      <c r="M88" s="46" t="s">
        <v>2294</v>
      </c>
      <c r="N88" s="46" t="s">
        <v>2295</v>
      </c>
    </row>
    <row r="89" spans="1:25" x14ac:dyDescent="0.2">
      <c r="A89" s="68" t="b">
        <f t="shared" ca="1" si="14"/>
        <v>1</v>
      </c>
      <c r="B89" s="81" t="str">
        <f ca="1">'2-Expenditures'!B17</f>
        <v>A</v>
      </c>
      <c r="C89" s="75">
        <f>'2-Expenditures'!C135</f>
        <v>0</v>
      </c>
      <c r="D89" s="86">
        <f>'2-Expenditures'!I135</f>
        <v>0</v>
      </c>
      <c r="E89" s="76">
        <f>'2-Expenditures'!E135</f>
        <v>0</v>
      </c>
      <c r="F89" s="90">
        <f>IF(F$16=$C$1,$D89-SUM($G89:$I89),0)</f>
        <v>0</v>
      </c>
      <c r="G89" s="90">
        <f>IF(G$16=$C$1,$D89-SUM($F89,$H89:$I89),0)</f>
        <v>0</v>
      </c>
      <c r="H89" s="90">
        <f>IF(H$16=$C$1,$D89-SUM($F89:$G89,$I89),0)</f>
        <v>0</v>
      </c>
      <c r="I89" s="90">
        <f>IF(I$16=$C$1,$D89-SUM($F89:$H89),0)</f>
        <v>0</v>
      </c>
      <c r="J89" s="93">
        <f>'2-Expenditures'!J135</f>
        <v>0</v>
      </c>
      <c r="K89" s="60" t="str">
        <f t="shared" ref="K89:N93" si="16">IFERROR(F89/$D89,"")</f>
        <v/>
      </c>
      <c r="L89" s="60" t="str">
        <f t="shared" si="16"/>
        <v/>
      </c>
      <c r="M89" s="60" t="str">
        <f t="shared" si="16"/>
        <v/>
      </c>
      <c r="N89" s="60" t="str">
        <f t="shared" si="16"/>
        <v/>
      </c>
    </row>
    <row r="90" spans="1:25" x14ac:dyDescent="0.2">
      <c r="A90" s="68" t="b">
        <f t="shared" ca="1" si="14"/>
        <v>1</v>
      </c>
      <c r="B90" s="81" t="str">
        <f ca="1">'2-Expenditures'!B18</f>
        <v>B</v>
      </c>
      <c r="C90" s="75">
        <f>'2-Expenditures'!C136</f>
        <v>0</v>
      </c>
      <c r="D90" s="86">
        <f>'2-Expenditures'!I136</f>
        <v>0</v>
      </c>
      <c r="E90" s="76">
        <f>'2-Expenditures'!E136</f>
        <v>0</v>
      </c>
      <c r="F90" s="90">
        <f>IF(F$16=$C$1,$D90-SUM($G90:$I90),0)</f>
        <v>0</v>
      </c>
      <c r="G90" s="90">
        <f>IF(G$16=$C$1,$D90-SUM($F90,$H90:$I90),0)</f>
        <v>0</v>
      </c>
      <c r="H90" s="90">
        <f>IF(H$16=$C$1,$D90-SUM($F90:$G90,$I90),0)</f>
        <v>0</v>
      </c>
      <c r="I90" s="90">
        <f>IF(I$16=$C$1,$D90-SUM($F90:$H90),0)</f>
        <v>0</v>
      </c>
      <c r="J90" s="93">
        <f>'2-Expenditures'!J136</f>
        <v>0</v>
      </c>
      <c r="K90" s="60" t="str">
        <f t="shared" si="16"/>
        <v/>
      </c>
      <c r="L90" s="60" t="str">
        <f t="shared" si="16"/>
        <v/>
      </c>
      <c r="M90" s="60" t="str">
        <f t="shared" si="16"/>
        <v/>
      </c>
      <c r="N90" s="60" t="str">
        <f t="shared" si="16"/>
        <v/>
      </c>
    </row>
    <row r="91" spans="1:25" x14ac:dyDescent="0.2">
      <c r="A91" s="68" t="b">
        <f t="shared" ca="1" si="14"/>
        <v>1</v>
      </c>
      <c r="B91" s="81" t="str">
        <f ca="1">'2-Expenditures'!B19</f>
        <v>C</v>
      </c>
      <c r="C91" s="75">
        <f>'2-Expenditures'!C137</f>
        <v>0</v>
      </c>
      <c r="D91" s="86">
        <f>'2-Expenditures'!I137</f>
        <v>0</v>
      </c>
      <c r="E91" s="76">
        <f>'2-Expenditures'!E137</f>
        <v>0</v>
      </c>
      <c r="F91" s="90">
        <f>IF(F$16=$C$1,$D91-SUM($G91:$I91),0)</f>
        <v>0</v>
      </c>
      <c r="G91" s="90">
        <f>IF(G$16=$C$1,$D91-SUM($F91,$H91:$I91),0)</f>
        <v>0</v>
      </c>
      <c r="H91" s="90">
        <f>IF(H$16=$C$1,$D91-SUM($F91:$G91,$I91),0)</f>
        <v>0</v>
      </c>
      <c r="I91" s="90">
        <f>IF(I$16=$C$1,$D91-SUM($F91:$H91),0)</f>
        <v>0</v>
      </c>
      <c r="J91" s="93">
        <f>'2-Expenditures'!J137</f>
        <v>0</v>
      </c>
      <c r="K91" s="60" t="str">
        <f t="shared" si="16"/>
        <v/>
      </c>
      <c r="L91" s="60" t="str">
        <f t="shared" si="16"/>
        <v/>
      </c>
      <c r="M91" s="60" t="str">
        <f t="shared" si="16"/>
        <v/>
      </c>
      <c r="N91" s="60" t="str">
        <f t="shared" si="16"/>
        <v/>
      </c>
    </row>
    <row r="92" spans="1:25" ht="12.75" customHeight="1" x14ac:dyDescent="0.2">
      <c r="A92" s="68" t="b">
        <f t="shared" ca="1" si="14"/>
        <v>1</v>
      </c>
      <c r="B92" s="81" t="str">
        <f ca="1">'2-Expenditures'!B20</f>
        <v>D</v>
      </c>
      <c r="C92" s="75">
        <f>'2-Expenditures'!C138</f>
        <v>0</v>
      </c>
      <c r="D92" s="86">
        <f>'2-Expenditures'!I138</f>
        <v>0</v>
      </c>
      <c r="E92" s="76">
        <f>'2-Expenditures'!E138</f>
        <v>0</v>
      </c>
      <c r="F92" s="90">
        <f>IF(F$16=$C$1,$D92-SUM($G92:$I92),0)</f>
        <v>0</v>
      </c>
      <c r="G92" s="90">
        <f>IF(G$16=$C$1,$D92-SUM($F92,$H92:$I92),0)</f>
        <v>0</v>
      </c>
      <c r="H92" s="90">
        <f>IF(H$16=$C$1,$D92-SUM($F92:$G92,$I92),0)</f>
        <v>0</v>
      </c>
      <c r="I92" s="90">
        <f>IF(I$16=$C$1,$D92-SUM($F92:$H92),0)</f>
        <v>0</v>
      </c>
      <c r="J92" s="93">
        <f>'2-Expenditures'!J138</f>
        <v>0</v>
      </c>
      <c r="K92" s="60" t="str">
        <f t="shared" si="16"/>
        <v/>
      </c>
      <c r="L92" s="60" t="str">
        <f t="shared" si="16"/>
        <v/>
      </c>
      <c r="M92" s="60" t="str">
        <f t="shared" si="16"/>
        <v/>
      </c>
      <c r="N92" s="60" t="str">
        <f t="shared" si="16"/>
        <v/>
      </c>
    </row>
    <row r="93" spans="1:25" ht="12.75" customHeight="1" thickBot="1" x14ac:dyDescent="0.25">
      <c r="A93" s="68" t="b">
        <f t="shared" ca="1" si="14"/>
        <v>1</v>
      </c>
      <c r="B93" s="81" t="str">
        <f ca="1">'2-Expenditures'!B21</f>
        <v>E</v>
      </c>
      <c r="C93" s="75">
        <f>'2-Expenditures'!C139</f>
        <v>0</v>
      </c>
      <c r="D93" s="86">
        <f>'2-Expenditures'!I139</f>
        <v>0</v>
      </c>
      <c r="E93" s="76">
        <f>'2-Expenditures'!E139</f>
        <v>0</v>
      </c>
      <c r="F93" s="90">
        <f>IF(F$16=$C$1,$D93-SUM($G93:$I93),0)</f>
        <v>0</v>
      </c>
      <c r="G93" s="90">
        <f>IF(G$16=$C$1,$D93-SUM($F93,$H93:$I93),0)</f>
        <v>0</v>
      </c>
      <c r="H93" s="90">
        <f>IF(H$16=$C$1,$D93-SUM($F93:$G93,$I93),0)</f>
        <v>0</v>
      </c>
      <c r="I93" s="90">
        <f>IF(I$16=$C$1,$D93-SUM($F93:$H93),0)</f>
        <v>0</v>
      </c>
      <c r="J93" s="93">
        <f>'2-Expenditures'!J139</f>
        <v>0</v>
      </c>
      <c r="K93" s="60" t="str">
        <f t="shared" si="16"/>
        <v/>
      </c>
      <c r="L93" s="60" t="str">
        <f t="shared" si="16"/>
        <v/>
      </c>
      <c r="M93" s="60" t="str">
        <f t="shared" si="16"/>
        <v/>
      </c>
      <c r="N93" s="60" t="str">
        <f t="shared" si="16"/>
        <v/>
      </c>
    </row>
    <row r="94" spans="1:25" ht="14.25" thickTop="1" thickBot="1" x14ac:dyDescent="0.25">
      <c r="A94" s="68" t="b">
        <f t="shared" ca="1" si="14"/>
        <v>1</v>
      </c>
      <c r="B94" s="50" t="str">
        <f ca="1">'2-Expenditures'!B32</f>
        <v>F</v>
      </c>
      <c r="C94" s="51" t="s">
        <v>2313</v>
      </c>
      <c r="D94" s="52">
        <f ca="1">SUMIFS(D89:OFFSET(D94,-1,0),$A89:OFFSET($A94,-1,0),TRUE)</f>
        <v>0</v>
      </c>
      <c r="E94" s="52">
        <f ca="1">SUMIFS(E89:OFFSET(E94,-1,0),$A89:OFFSET($A94,-1,0),TRUE)</f>
        <v>0</v>
      </c>
      <c r="F94" s="53">
        <f ca="1">SUMIFS(F89:OFFSET(F94,-1,0),$A89:OFFSET($A94,-1,0),TRUE)</f>
        <v>0</v>
      </c>
      <c r="G94" s="53">
        <f ca="1">SUMIFS(G89:OFFSET(G94,-1,0),$A89:OFFSET($A94,-1,0),TRUE)</f>
        <v>0</v>
      </c>
      <c r="H94" s="53">
        <f ca="1">SUMIFS(H89:OFFSET(H94,-1,0),$A89:OFFSET($A94,-1,0),TRUE)</f>
        <v>0</v>
      </c>
      <c r="I94" s="53">
        <f ca="1">SUMIFS(I89:OFFSET(I94,-1,0),$A89:OFFSET($A94,-1,0),TRUE)</f>
        <v>0</v>
      </c>
      <c r="J94" s="94">
        <f ca="1">SUMIFS(J89:OFFSET(J94,-1,0),$A89:OFFSET($A94,-1,0),TRUE)</f>
        <v>0</v>
      </c>
      <c r="K94" s="60"/>
      <c r="L94" s="60"/>
      <c r="M94" s="60"/>
      <c r="N94" s="60"/>
    </row>
    <row r="95" spans="1:25" ht="13.5" thickBot="1" x14ac:dyDescent="0.25">
      <c r="A95" s="68" t="str">
        <f t="shared" si="14"/>
        <v/>
      </c>
      <c r="F95" s="46">
        <f>$D95*K95</f>
        <v>0</v>
      </c>
      <c r="G95" s="46">
        <f>$D95*L95</f>
        <v>0</v>
      </c>
      <c r="H95" s="46">
        <f>$D95*M95</f>
        <v>0</v>
      </c>
      <c r="I95" s="46">
        <f>$D95*N95</f>
        <v>0</v>
      </c>
      <c r="K95" s="60"/>
      <c r="L95" s="60"/>
      <c r="M95" s="60"/>
      <c r="N95" s="60"/>
    </row>
    <row r="96" spans="1:25" ht="13.5" thickBot="1" x14ac:dyDescent="0.25">
      <c r="A96" s="68" t="str">
        <f t="shared" si="14"/>
        <v/>
      </c>
      <c r="B96" s="54" t="s">
        <v>2403</v>
      </c>
      <c r="C96" s="48"/>
      <c r="D96" s="48"/>
      <c r="E96" s="48"/>
      <c r="F96" s="48"/>
      <c r="G96" s="48"/>
      <c r="H96" s="48"/>
      <c r="I96" s="48"/>
      <c r="J96" s="48"/>
      <c r="K96" s="60"/>
      <c r="L96" s="60"/>
      <c r="M96" s="60"/>
      <c r="N96" s="60"/>
    </row>
    <row r="97" spans="1:25" ht="25.5" x14ac:dyDescent="0.2">
      <c r="A97" s="68" t="str">
        <f t="shared" si="14"/>
        <v/>
      </c>
      <c r="B97" s="84" t="s">
        <v>2317</v>
      </c>
      <c r="C97" s="78" t="s">
        <v>2318</v>
      </c>
      <c r="D97" s="78" t="s">
        <v>2314</v>
      </c>
      <c r="E97" s="87"/>
      <c r="F97" s="89" t="s">
        <v>2292</v>
      </c>
      <c r="G97" s="89" t="s">
        <v>2293</v>
      </c>
      <c r="H97" s="89" t="s">
        <v>2294</v>
      </c>
      <c r="I97" s="89" t="s">
        <v>2295</v>
      </c>
      <c r="J97" s="92" t="s">
        <v>2291</v>
      </c>
      <c r="K97" s="46" t="s">
        <v>2292</v>
      </c>
      <c r="L97" s="46" t="s">
        <v>2293</v>
      </c>
      <c r="M97" s="46" t="s">
        <v>2294</v>
      </c>
      <c r="N97" s="46" t="s">
        <v>2295</v>
      </c>
    </row>
    <row r="98" spans="1:25" x14ac:dyDescent="0.2">
      <c r="B98" s="81" t="str">
        <f ca="1">'2-Expenditures'!B154</f>
        <v>A</v>
      </c>
      <c r="C98" s="79" t="str">
        <f>'2-Expenditures'!C154</f>
        <v>Centrally Appropriated / POTS Costs</v>
      </c>
      <c r="D98" s="88">
        <f>'2-Expenditures'!I154</f>
        <v>0</v>
      </c>
      <c r="E98" s="87"/>
      <c r="F98" s="96"/>
      <c r="G98" s="96"/>
      <c r="H98" s="96"/>
      <c r="I98" s="96"/>
      <c r="J98" s="93">
        <f ca="1">'2-Expenditures'!J154</f>
        <v>0</v>
      </c>
      <c r="K98" s="60" t="str">
        <f t="shared" ref="K98:N108" si="17">IFERROR(F98/$D98,"")</f>
        <v/>
      </c>
      <c r="L98" s="60" t="str">
        <f t="shared" si="17"/>
        <v/>
      </c>
      <c r="M98" s="60" t="str">
        <f t="shared" si="17"/>
        <v/>
      </c>
      <c r="N98" s="60" t="str">
        <f t="shared" si="17"/>
        <v/>
      </c>
    </row>
    <row r="99" spans="1:25" x14ac:dyDescent="0.2">
      <c r="A99" s="68" t="b">
        <f t="shared" ca="1" si="14"/>
        <v>1</v>
      </c>
      <c r="B99" s="81" t="str">
        <f ca="1">'2-Expenditures'!B156</f>
        <v>C</v>
      </c>
      <c r="C99" s="79" t="s">
        <v>33</v>
      </c>
      <c r="D99" s="88">
        <f>'2-Expenditures'!I156</f>
        <v>0</v>
      </c>
      <c r="E99" s="87"/>
      <c r="F99" s="90">
        <f t="shared" ref="F99:F108" si="18">IF(F$16=$C$1,$D99-SUM($G99:$I99),0)</f>
        <v>0</v>
      </c>
      <c r="G99" s="90">
        <f t="shared" ref="G99:G108" si="19">IF(G$16=$C$1,$D99-SUM($F99,$H99:$I99),0)</f>
        <v>0</v>
      </c>
      <c r="H99" s="90">
        <f t="shared" ref="H99:H108" si="20">IF(H$16=$C$1,$D99-SUM($F99:$G99,$I99),0)</f>
        <v>0</v>
      </c>
      <c r="I99" s="90">
        <f t="shared" ref="I99:I108" si="21">IF(I$16=$C$1,$D99-SUM($F99:$H99),0)</f>
        <v>0</v>
      </c>
      <c r="J99" s="93">
        <f>'2-Expenditures'!J156</f>
        <v>0</v>
      </c>
      <c r="K99" s="60" t="str">
        <f t="shared" si="17"/>
        <v/>
      </c>
      <c r="L99" s="60" t="str">
        <f t="shared" si="17"/>
        <v/>
      </c>
      <c r="M99" s="60" t="str">
        <f t="shared" si="17"/>
        <v/>
      </c>
      <c r="N99" s="60" t="str">
        <f t="shared" si="17"/>
        <v/>
      </c>
    </row>
    <row r="100" spans="1:25" ht="12.75" customHeight="1" x14ac:dyDescent="0.2">
      <c r="A100" s="68" t="b">
        <f t="shared" ca="1" si="14"/>
        <v>1</v>
      </c>
      <c r="B100" s="81" t="str">
        <f ca="1">'2-Expenditures'!B157</f>
        <v>D</v>
      </c>
      <c r="C100" s="79" t="s">
        <v>2362</v>
      </c>
      <c r="D100" s="88">
        <f>'2-Expenditures'!I157</f>
        <v>0</v>
      </c>
      <c r="E100" s="87"/>
      <c r="F100" s="90">
        <f t="shared" si="18"/>
        <v>0</v>
      </c>
      <c r="G100" s="90">
        <f t="shared" si="19"/>
        <v>0</v>
      </c>
      <c r="H100" s="90">
        <f t="shared" si="20"/>
        <v>0</v>
      </c>
      <c r="I100" s="90">
        <f t="shared" si="21"/>
        <v>0</v>
      </c>
      <c r="J100" s="93">
        <f>'2-Expenditures'!J157</f>
        <v>0</v>
      </c>
      <c r="K100" s="60" t="str">
        <f t="shared" si="17"/>
        <v/>
      </c>
      <c r="L100" s="60" t="str">
        <f t="shared" si="17"/>
        <v/>
      </c>
      <c r="M100" s="60" t="str">
        <f t="shared" si="17"/>
        <v/>
      </c>
      <c r="N100" s="60" t="str">
        <f t="shared" si="17"/>
        <v/>
      </c>
    </row>
    <row r="101" spans="1:25" ht="12.75" customHeight="1" x14ac:dyDescent="0.2">
      <c r="A101" s="68" t="b">
        <f t="shared" ca="1" si="14"/>
        <v>1</v>
      </c>
      <c r="B101" s="81" t="str">
        <f ca="1">'2-Expenditures'!B158</f>
        <v>E</v>
      </c>
      <c r="C101" s="79" t="s">
        <v>2365</v>
      </c>
      <c r="D101" s="88">
        <f>'2-Expenditures'!I158</f>
        <v>0</v>
      </c>
      <c r="E101" s="87"/>
      <c r="F101" s="90">
        <f t="shared" si="18"/>
        <v>0</v>
      </c>
      <c r="G101" s="90">
        <f t="shared" si="19"/>
        <v>0</v>
      </c>
      <c r="H101" s="90">
        <f t="shared" si="20"/>
        <v>0</v>
      </c>
      <c r="I101" s="90">
        <f t="shared" si="21"/>
        <v>0</v>
      </c>
      <c r="J101" s="93">
        <f>'2-Expenditures'!J158</f>
        <v>0</v>
      </c>
      <c r="K101" s="60" t="str">
        <f t="shared" si="17"/>
        <v/>
      </c>
      <c r="L101" s="60" t="str">
        <f t="shared" si="17"/>
        <v/>
      </c>
      <c r="M101" s="60" t="str">
        <f t="shared" si="17"/>
        <v/>
      </c>
      <c r="N101" s="60" t="str">
        <f t="shared" si="17"/>
        <v/>
      </c>
    </row>
    <row r="102" spans="1:25" s="45" customFormat="1" ht="12.75" customHeight="1" x14ac:dyDescent="0.2">
      <c r="A102" s="68" t="b">
        <f t="shared" ca="1" si="14"/>
        <v>1</v>
      </c>
      <c r="B102" s="81" t="str">
        <f ca="1">'2-Expenditures'!B159</f>
        <v>F</v>
      </c>
      <c r="C102" s="79" t="s">
        <v>64</v>
      </c>
      <c r="D102" s="88">
        <f>'2-Expenditures'!I159</f>
        <v>0</v>
      </c>
      <c r="E102" s="87"/>
      <c r="F102" s="90">
        <f t="shared" si="18"/>
        <v>0</v>
      </c>
      <c r="G102" s="90">
        <f t="shared" si="19"/>
        <v>0</v>
      </c>
      <c r="H102" s="90">
        <f t="shared" si="20"/>
        <v>0</v>
      </c>
      <c r="I102" s="90">
        <f t="shared" si="21"/>
        <v>0</v>
      </c>
      <c r="J102" s="93">
        <f>'2-Expenditures'!J159</f>
        <v>0</v>
      </c>
      <c r="K102" s="60" t="str">
        <f t="shared" si="17"/>
        <v/>
      </c>
      <c r="L102" s="60" t="str">
        <f t="shared" si="17"/>
        <v/>
      </c>
      <c r="M102" s="60" t="str">
        <f t="shared" si="17"/>
        <v/>
      </c>
      <c r="N102" s="60" t="str">
        <f t="shared" si="17"/>
        <v/>
      </c>
      <c r="P102" s="46"/>
      <c r="Q102" s="46"/>
      <c r="R102" s="46"/>
      <c r="S102" s="46"/>
      <c r="T102" s="46"/>
      <c r="U102" s="46"/>
      <c r="V102" s="46"/>
      <c r="W102" s="46"/>
      <c r="X102" s="46"/>
      <c r="Y102" s="46"/>
    </row>
    <row r="103" spans="1:25" s="45" customFormat="1" ht="12.75" customHeight="1" thickBot="1" x14ac:dyDescent="0.25">
      <c r="A103" s="68" t="b">
        <f t="shared" ca="1" si="14"/>
        <v>1</v>
      </c>
      <c r="B103" s="81" t="str">
        <f ca="1">'2-Expenditures'!B160</f>
        <v>G</v>
      </c>
      <c r="C103" s="79" t="s">
        <v>70</v>
      </c>
      <c r="D103" s="88">
        <f>'2-Expenditures'!I160</f>
        <v>0</v>
      </c>
      <c r="E103" s="87"/>
      <c r="F103" s="90">
        <f t="shared" si="18"/>
        <v>0</v>
      </c>
      <c r="G103" s="90">
        <f t="shared" si="19"/>
        <v>0</v>
      </c>
      <c r="H103" s="90">
        <f t="shared" si="20"/>
        <v>0</v>
      </c>
      <c r="I103" s="90">
        <f t="shared" si="21"/>
        <v>0</v>
      </c>
      <c r="J103" s="93">
        <f>'2-Expenditures'!J160</f>
        <v>0</v>
      </c>
      <c r="K103" s="60" t="str">
        <f t="shared" si="17"/>
        <v/>
      </c>
      <c r="L103" s="60" t="str">
        <f t="shared" si="17"/>
        <v/>
      </c>
      <c r="M103" s="60" t="str">
        <f t="shared" si="17"/>
        <v/>
      </c>
      <c r="N103" s="60" t="str">
        <f t="shared" si="17"/>
        <v/>
      </c>
      <c r="O103" s="56" t="s">
        <v>2367</v>
      </c>
      <c r="P103" s="46"/>
      <c r="Q103" s="46"/>
      <c r="R103" s="46"/>
      <c r="S103" s="46"/>
      <c r="T103" s="46"/>
      <c r="U103" s="46"/>
      <c r="V103" s="46"/>
      <c r="W103" s="46"/>
      <c r="X103" s="46"/>
      <c r="Y103" s="46"/>
    </row>
    <row r="104" spans="1:25" s="45" customFormat="1" ht="12.75" hidden="1" customHeight="1" outlineLevel="1" x14ac:dyDescent="0.2">
      <c r="A104" s="68" t="b">
        <f t="shared" ca="1" si="14"/>
        <v>1</v>
      </c>
      <c r="B104" s="81" t="str">
        <f ca="1">'2-Expenditures'!B161</f>
        <v>G</v>
      </c>
      <c r="C104" s="79" t="s">
        <v>76</v>
      </c>
      <c r="D104" s="88">
        <f>'2-Expenditures'!I161</f>
        <v>0</v>
      </c>
      <c r="E104"/>
      <c r="F104" s="90">
        <f t="shared" si="18"/>
        <v>0</v>
      </c>
      <c r="G104" s="90">
        <f t="shared" si="19"/>
        <v>0</v>
      </c>
      <c r="H104" s="90">
        <f t="shared" si="20"/>
        <v>0</v>
      </c>
      <c r="I104" s="90">
        <f t="shared" si="21"/>
        <v>0</v>
      </c>
      <c r="J104" s="93">
        <f>'2-Expenditures'!J161</f>
        <v>0</v>
      </c>
      <c r="K104" s="60" t="str">
        <f t="shared" si="17"/>
        <v/>
      </c>
      <c r="L104" s="60" t="str">
        <f t="shared" si="17"/>
        <v/>
      </c>
      <c r="M104" s="60" t="str">
        <f t="shared" si="17"/>
        <v/>
      </c>
      <c r="N104" s="60" t="str">
        <f t="shared" si="17"/>
        <v/>
      </c>
      <c r="P104" s="46"/>
      <c r="Q104" s="46"/>
      <c r="R104" s="46"/>
      <c r="S104" s="46"/>
      <c r="T104" s="46"/>
      <c r="U104" s="46"/>
      <c r="V104" s="46"/>
      <c r="W104" s="46"/>
      <c r="X104" s="46"/>
      <c r="Y104" s="46"/>
    </row>
    <row r="105" spans="1:25" s="45" customFormat="1" ht="12.75" hidden="1" customHeight="1" outlineLevel="1" x14ac:dyDescent="0.2">
      <c r="A105" s="68" t="b">
        <f t="shared" ca="1" si="14"/>
        <v>1</v>
      </c>
      <c r="B105" s="81" t="str">
        <f ca="1">'2-Expenditures'!B162</f>
        <v>G</v>
      </c>
      <c r="C105" s="79" t="s">
        <v>82</v>
      </c>
      <c r="D105" s="88">
        <f>'2-Expenditures'!I162</f>
        <v>0</v>
      </c>
      <c r="E105"/>
      <c r="F105" s="90">
        <f t="shared" si="18"/>
        <v>0</v>
      </c>
      <c r="G105" s="90">
        <f t="shared" si="19"/>
        <v>0</v>
      </c>
      <c r="H105" s="90">
        <f t="shared" si="20"/>
        <v>0</v>
      </c>
      <c r="I105" s="90">
        <f t="shared" si="21"/>
        <v>0</v>
      </c>
      <c r="J105" s="93">
        <f>'2-Expenditures'!J162</f>
        <v>0</v>
      </c>
      <c r="K105" s="60" t="str">
        <f t="shared" si="17"/>
        <v/>
      </c>
      <c r="L105" s="60" t="str">
        <f t="shared" si="17"/>
        <v/>
      </c>
      <c r="M105" s="60" t="str">
        <f t="shared" si="17"/>
        <v/>
      </c>
      <c r="N105" s="60" t="str">
        <f t="shared" si="17"/>
        <v/>
      </c>
      <c r="P105" s="46"/>
      <c r="Q105" s="46"/>
      <c r="R105" s="46"/>
      <c r="S105" s="46"/>
      <c r="T105" s="46"/>
      <c r="U105" s="46"/>
      <c r="V105" s="46"/>
      <c r="W105" s="46"/>
      <c r="X105" s="46"/>
      <c r="Y105" s="46"/>
    </row>
    <row r="106" spans="1:25" s="45" customFormat="1" ht="12.75" hidden="1" customHeight="1" outlineLevel="1" x14ac:dyDescent="0.2">
      <c r="A106" s="68" t="b">
        <f t="shared" ca="1" si="14"/>
        <v>1</v>
      </c>
      <c r="B106" s="81" t="str">
        <f ca="1">'2-Expenditures'!B163</f>
        <v>G</v>
      </c>
      <c r="C106" s="79" t="s">
        <v>87</v>
      </c>
      <c r="D106" s="88">
        <f>'2-Expenditures'!I163</f>
        <v>0</v>
      </c>
      <c r="E106"/>
      <c r="F106" s="90">
        <f t="shared" si="18"/>
        <v>0</v>
      </c>
      <c r="G106" s="90">
        <f t="shared" si="19"/>
        <v>0</v>
      </c>
      <c r="H106" s="90">
        <f t="shared" si="20"/>
        <v>0</v>
      </c>
      <c r="I106" s="90">
        <f t="shared" si="21"/>
        <v>0</v>
      </c>
      <c r="J106" s="93">
        <f>'2-Expenditures'!J163</f>
        <v>0</v>
      </c>
      <c r="K106" s="60" t="str">
        <f t="shared" si="17"/>
        <v/>
      </c>
      <c r="L106" s="60" t="str">
        <f t="shared" si="17"/>
        <v/>
      </c>
      <c r="M106" s="60" t="str">
        <f t="shared" si="17"/>
        <v/>
      </c>
      <c r="N106" s="60" t="str">
        <f t="shared" si="17"/>
        <v/>
      </c>
      <c r="P106" s="46"/>
      <c r="Q106" s="46"/>
      <c r="R106" s="46"/>
      <c r="S106" s="46"/>
      <c r="T106" s="46"/>
      <c r="U106" s="46"/>
      <c r="V106" s="46"/>
      <c r="W106" s="46"/>
      <c r="X106" s="46"/>
      <c r="Y106" s="46"/>
    </row>
    <row r="107" spans="1:25" s="45" customFormat="1" ht="12.75" hidden="1" customHeight="1" outlineLevel="1" x14ac:dyDescent="0.2">
      <c r="A107" s="68" t="b">
        <f t="shared" ca="1" si="14"/>
        <v>1</v>
      </c>
      <c r="B107" s="81" t="str">
        <f ca="1">'2-Expenditures'!B164</f>
        <v>G</v>
      </c>
      <c r="C107" s="79" t="s">
        <v>92</v>
      </c>
      <c r="D107" s="88">
        <f>'2-Expenditures'!I164</f>
        <v>0</v>
      </c>
      <c r="E107"/>
      <c r="F107" s="90">
        <f t="shared" si="18"/>
        <v>0</v>
      </c>
      <c r="G107" s="90">
        <f t="shared" si="19"/>
        <v>0</v>
      </c>
      <c r="H107" s="90">
        <f t="shared" si="20"/>
        <v>0</v>
      </c>
      <c r="I107" s="90">
        <f t="shared" si="21"/>
        <v>0</v>
      </c>
      <c r="J107" s="93">
        <f>'2-Expenditures'!J164</f>
        <v>0</v>
      </c>
      <c r="K107" s="60" t="str">
        <f t="shared" si="17"/>
        <v/>
      </c>
      <c r="L107" s="60" t="str">
        <f t="shared" si="17"/>
        <v/>
      </c>
      <c r="M107" s="60" t="str">
        <f t="shared" si="17"/>
        <v/>
      </c>
      <c r="N107" s="60" t="str">
        <f t="shared" si="17"/>
        <v/>
      </c>
      <c r="P107" s="46"/>
      <c r="Q107" s="46"/>
      <c r="R107" s="46"/>
      <c r="S107" s="46"/>
      <c r="T107" s="46"/>
      <c r="U107" s="46"/>
      <c r="V107" s="46"/>
      <c r="W107" s="46"/>
      <c r="X107" s="46"/>
      <c r="Y107" s="46"/>
    </row>
    <row r="108" spans="1:25" s="45" customFormat="1" ht="13.5" hidden="1" customHeight="1" outlineLevel="1" thickBot="1" x14ac:dyDescent="0.25">
      <c r="A108" s="68" t="b">
        <f t="shared" ca="1" si="14"/>
        <v>1</v>
      </c>
      <c r="B108" s="81" t="str">
        <f ca="1">'2-Expenditures'!B165</f>
        <v>G</v>
      </c>
      <c r="C108" s="80" t="s">
        <v>96</v>
      </c>
      <c r="D108" s="88">
        <f>'2-Expenditures'!I165</f>
        <v>0</v>
      </c>
      <c r="E108"/>
      <c r="F108" s="90">
        <f t="shared" si="18"/>
        <v>0</v>
      </c>
      <c r="G108" s="90">
        <f t="shared" si="19"/>
        <v>0</v>
      </c>
      <c r="H108" s="90">
        <f t="shared" si="20"/>
        <v>0</v>
      </c>
      <c r="I108" s="90">
        <f t="shared" si="21"/>
        <v>0</v>
      </c>
      <c r="J108" s="93">
        <f>'2-Expenditures'!J165</f>
        <v>0</v>
      </c>
      <c r="K108" s="60" t="str">
        <f t="shared" si="17"/>
        <v/>
      </c>
      <c r="L108" s="60" t="str">
        <f t="shared" si="17"/>
        <v/>
      </c>
      <c r="M108" s="60" t="str">
        <f t="shared" si="17"/>
        <v/>
      </c>
      <c r="N108" s="60" t="str">
        <f t="shared" si="17"/>
        <v/>
      </c>
      <c r="P108" s="46"/>
      <c r="Q108" s="46"/>
      <c r="R108" s="46"/>
      <c r="S108" s="46"/>
      <c r="T108" s="46"/>
      <c r="U108" s="46"/>
      <c r="V108" s="46"/>
      <c r="W108" s="46"/>
      <c r="X108" s="46"/>
      <c r="Y108" s="46"/>
    </row>
    <row r="109" spans="1:25" s="45" customFormat="1" ht="14.25" collapsed="1" thickTop="1" thickBot="1" x14ac:dyDescent="0.25">
      <c r="A109" s="68" t="b">
        <f t="shared" ca="1" si="14"/>
        <v>1</v>
      </c>
      <c r="B109" s="50" t="str">
        <f ca="1">'2-Expenditures'!B168</f>
        <v>H</v>
      </c>
      <c r="C109" s="51" t="s">
        <v>2321</v>
      </c>
      <c r="D109" s="53">
        <f ca="1">SUMIFS(D99:OFFSET(D109,-1,0),$A99:OFFSET($A109,-1,0),TRUE)</f>
        <v>0</v>
      </c>
      <c r="E109"/>
      <c r="F109" s="53">
        <f ca="1">SUMIFS(F98:OFFSET(F109,-1,0),$A98:OFFSET($A109,-1,0),TRUE)</f>
        <v>0</v>
      </c>
      <c r="G109" s="53">
        <f ca="1">SUMIFS(G98:OFFSET(G109,-1,0),$A98:OFFSET($A109,-1,0),TRUE)</f>
        <v>0</v>
      </c>
      <c r="H109" s="53">
        <f ca="1">SUMIFS(H98:OFFSET(H109,-1,0),$A98:OFFSET($A109,-1,0),TRUE)</f>
        <v>0</v>
      </c>
      <c r="I109" s="53">
        <f ca="1">SUMIFS(I98:OFFSET(I109,-1,0),$A98:OFFSET($A109,-1,0),TRUE)</f>
        <v>0</v>
      </c>
      <c r="J109" s="53">
        <f ca="1">SUMIFS(J98:OFFSET(J109,-1,0),$A98:OFFSET($A109,-1,0),TRUE)</f>
        <v>0</v>
      </c>
      <c r="K109" s="60"/>
      <c r="L109" s="60"/>
      <c r="M109" s="60"/>
      <c r="N109" s="60"/>
      <c r="P109" s="46"/>
      <c r="Q109" s="46"/>
      <c r="R109" s="46"/>
      <c r="S109" s="46"/>
      <c r="T109" s="46"/>
      <c r="U109" s="46"/>
      <c r="V109" s="46"/>
      <c r="W109" s="46"/>
      <c r="X109" s="46"/>
      <c r="Y109" s="46"/>
    </row>
    <row r="110" spans="1:25" s="45" customFormat="1" ht="13.5" thickBot="1" x14ac:dyDescent="0.25">
      <c r="A110" s="68" t="str">
        <f t="shared" si="14"/>
        <v/>
      </c>
      <c r="B110" s="46"/>
      <c r="C110" s="46"/>
      <c r="D110" s="46"/>
      <c r="E110" s="46"/>
      <c r="F110" s="46"/>
      <c r="G110" s="46"/>
      <c r="H110" s="46"/>
      <c r="I110" s="46"/>
      <c r="J110" s="46"/>
      <c r="K110" s="60"/>
      <c r="L110" s="60"/>
      <c r="M110" s="60"/>
      <c r="N110" s="60"/>
      <c r="P110" s="46"/>
      <c r="Q110" s="46"/>
      <c r="R110" s="46"/>
      <c r="S110" s="46"/>
      <c r="T110" s="46"/>
      <c r="U110" s="46"/>
      <c r="V110" s="46"/>
      <c r="W110" s="46"/>
      <c r="X110" s="46"/>
      <c r="Y110" s="46"/>
    </row>
    <row r="111" spans="1:25" s="45" customFormat="1" ht="13.5" thickBot="1" x14ac:dyDescent="0.25">
      <c r="A111" s="68" t="str">
        <f t="shared" si="14"/>
        <v/>
      </c>
      <c r="B111" s="54" t="s">
        <v>2404</v>
      </c>
      <c r="C111" s="48"/>
      <c r="D111" s="48"/>
      <c r="E111" s="48"/>
      <c r="F111" s="48"/>
      <c r="G111" s="48"/>
      <c r="H111" s="48"/>
      <c r="I111" s="48"/>
      <c r="J111" s="48"/>
      <c r="K111" s="60"/>
      <c r="L111" s="60"/>
      <c r="M111" s="60"/>
      <c r="N111" s="60"/>
      <c r="P111" s="46"/>
      <c r="Q111" s="46"/>
      <c r="R111" s="46"/>
      <c r="S111" s="46"/>
      <c r="T111" s="46"/>
      <c r="U111" s="46"/>
      <c r="V111" s="46"/>
      <c r="W111" s="46"/>
      <c r="X111" s="46"/>
      <c r="Y111" s="46"/>
    </row>
    <row r="112" spans="1:25" s="45" customFormat="1" ht="25.5" x14ac:dyDescent="0.2">
      <c r="A112" s="68" t="str">
        <f t="shared" si="14"/>
        <v/>
      </c>
      <c r="B112" s="84" t="s">
        <v>2317</v>
      </c>
      <c r="C112" s="78" t="s">
        <v>2318</v>
      </c>
      <c r="D112" s="78" t="s">
        <v>2314</v>
      </c>
      <c r="E112" s="87"/>
      <c r="F112" s="89" t="s">
        <v>2292</v>
      </c>
      <c r="G112" s="89" t="s">
        <v>2293</v>
      </c>
      <c r="H112" s="89" t="s">
        <v>2294</v>
      </c>
      <c r="I112" s="89" t="s">
        <v>2295</v>
      </c>
      <c r="J112" s="91" t="s">
        <v>2337</v>
      </c>
      <c r="K112" s="46" t="s">
        <v>2292</v>
      </c>
      <c r="L112" s="46" t="s">
        <v>2293</v>
      </c>
      <c r="M112" s="46" t="s">
        <v>2294</v>
      </c>
      <c r="N112" s="46" t="s">
        <v>2295</v>
      </c>
      <c r="P112" s="46"/>
      <c r="Q112" s="46"/>
      <c r="R112" s="46"/>
      <c r="S112" s="46"/>
      <c r="T112" s="46"/>
      <c r="U112" s="46"/>
      <c r="V112" s="46"/>
      <c r="W112" s="46"/>
      <c r="X112" s="46"/>
      <c r="Y112" s="46"/>
    </row>
    <row r="113" spans="1:25" s="45" customFormat="1" x14ac:dyDescent="0.2">
      <c r="A113" s="68" t="b">
        <f t="shared" ca="1" si="14"/>
        <v>1</v>
      </c>
      <c r="B113" s="81" t="str">
        <f ca="1">'2-Expenditures'!B172</f>
        <v>A</v>
      </c>
      <c r="C113" s="75">
        <f>'2-Expenditures'!C172</f>
        <v>0</v>
      </c>
      <c r="D113" s="88">
        <f>'2-Expenditures'!I172</f>
        <v>0</v>
      </c>
      <c r="E113" s="87"/>
      <c r="F113" s="90">
        <f>IF(F$16=$C$1,$D113-SUM($G113:$I113),0)</f>
        <v>0</v>
      </c>
      <c r="G113" s="90">
        <f>IF(G$16=$C$1,$D113-SUM($F113,$H113:$I113),0)</f>
        <v>0</v>
      </c>
      <c r="H113" s="90">
        <f>IF(H$16=$C$1,$D113-SUM($F113:$G113,$I113),0)</f>
        <v>0</v>
      </c>
      <c r="I113" s="90">
        <f>IF(I$16=$C$1,$D113-SUM($F113:$H113),0)</f>
        <v>0</v>
      </c>
      <c r="J113" s="95"/>
      <c r="K113" s="60" t="str">
        <f t="shared" ref="K113:N117" si="22">IFERROR(F113/$D113,"")</f>
        <v/>
      </c>
      <c r="L113" s="60" t="str">
        <f t="shared" si="22"/>
        <v/>
      </c>
      <c r="M113" s="60" t="str">
        <f t="shared" si="22"/>
        <v/>
      </c>
      <c r="N113" s="60" t="str">
        <f t="shared" si="22"/>
        <v/>
      </c>
      <c r="P113" s="46"/>
      <c r="Q113" s="46"/>
      <c r="R113" s="46"/>
      <c r="S113" s="46"/>
      <c r="T113" s="46"/>
      <c r="U113" s="46"/>
      <c r="V113" s="46"/>
      <c r="W113" s="46"/>
      <c r="X113" s="46"/>
      <c r="Y113" s="46"/>
    </row>
    <row r="114" spans="1:25" s="45" customFormat="1" ht="12.75" customHeight="1" x14ac:dyDescent="0.2">
      <c r="A114" s="68" t="b">
        <f t="shared" ca="1" si="14"/>
        <v>1</v>
      </c>
      <c r="B114" s="81" t="str">
        <f ca="1">'2-Expenditures'!B173</f>
        <v>B</v>
      </c>
      <c r="C114" s="75">
        <f>'2-Expenditures'!C173</f>
        <v>0</v>
      </c>
      <c r="D114" s="88">
        <f>'2-Expenditures'!I173</f>
        <v>0</v>
      </c>
      <c r="E114" s="87"/>
      <c r="F114" s="90">
        <f>IF(F$16=$C$1,$D114-SUM($G114:$I114),0)</f>
        <v>0</v>
      </c>
      <c r="G114" s="90">
        <f>IF(G$16=$C$1,$D114-SUM($F114,$H114:$I114),0)</f>
        <v>0</v>
      </c>
      <c r="H114" s="90">
        <f>IF(H$16=$C$1,$D114-SUM($F114:$G114,$I114),0)</f>
        <v>0</v>
      </c>
      <c r="I114" s="90">
        <f>IF(I$16=$C$1,$D114-SUM($F114:$H114),0)</f>
        <v>0</v>
      </c>
      <c r="J114" s="95"/>
      <c r="K114" s="60" t="str">
        <f t="shared" si="22"/>
        <v/>
      </c>
      <c r="L114" s="60" t="str">
        <f t="shared" si="22"/>
        <v/>
      </c>
      <c r="M114" s="60" t="str">
        <f t="shared" si="22"/>
        <v/>
      </c>
      <c r="N114" s="60" t="str">
        <f t="shared" si="22"/>
        <v/>
      </c>
      <c r="P114" s="46"/>
      <c r="Q114" s="46"/>
      <c r="R114" s="46"/>
      <c r="S114" s="46"/>
      <c r="T114" s="46"/>
      <c r="U114" s="46"/>
      <c r="V114" s="46"/>
      <c r="W114" s="46"/>
      <c r="X114" s="46"/>
      <c r="Y114" s="46"/>
    </row>
    <row r="115" spans="1:25" s="45" customFormat="1" ht="12.75" customHeight="1" x14ac:dyDescent="0.2">
      <c r="A115" s="68" t="b">
        <f t="shared" ca="1" si="14"/>
        <v>1</v>
      </c>
      <c r="B115" s="81" t="str">
        <f ca="1">'2-Expenditures'!B174</f>
        <v>C</v>
      </c>
      <c r="C115" s="75">
        <f>'2-Expenditures'!C174</f>
        <v>0</v>
      </c>
      <c r="D115" s="88">
        <f>'2-Expenditures'!I174</f>
        <v>0</v>
      </c>
      <c r="E115" s="87"/>
      <c r="F115" s="90">
        <f>IF(F$16=$C$1,$D115-SUM($G115:$I115),0)</f>
        <v>0</v>
      </c>
      <c r="G115" s="90">
        <f>IF(G$16=$C$1,$D115-SUM($F115,$H115:$I115),0)</f>
        <v>0</v>
      </c>
      <c r="H115" s="90">
        <f>IF(H$16=$C$1,$D115-SUM($F115:$G115,$I115),0)</f>
        <v>0</v>
      </c>
      <c r="I115" s="90">
        <f>IF(I$16=$C$1,$D115-SUM($F115:$H115),0)</f>
        <v>0</v>
      </c>
      <c r="J115" s="95"/>
      <c r="K115" s="60" t="str">
        <f t="shared" si="22"/>
        <v/>
      </c>
      <c r="L115" s="60" t="str">
        <f t="shared" si="22"/>
        <v/>
      </c>
      <c r="M115" s="60" t="str">
        <f t="shared" si="22"/>
        <v/>
      </c>
      <c r="N115" s="60" t="str">
        <f t="shared" si="22"/>
        <v/>
      </c>
      <c r="P115" s="46"/>
      <c r="Q115" s="46"/>
      <c r="R115" s="46"/>
      <c r="S115" s="46"/>
      <c r="T115" s="46"/>
      <c r="U115" s="46"/>
      <c r="V115" s="46"/>
      <c r="W115" s="46"/>
      <c r="X115" s="46"/>
      <c r="Y115" s="46"/>
    </row>
    <row r="116" spans="1:25" s="45" customFormat="1" ht="12.75" customHeight="1" x14ac:dyDescent="0.2">
      <c r="A116" s="68" t="b">
        <f t="shared" ca="1" si="14"/>
        <v>1</v>
      </c>
      <c r="B116" s="81" t="str">
        <f ca="1">'2-Expenditures'!B175</f>
        <v>D</v>
      </c>
      <c r="C116" s="75">
        <f>'2-Expenditures'!C175</f>
        <v>0</v>
      </c>
      <c r="D116" s="88">
        <f>'2-Expenditures'!I175</f>
        <v>0</v>
      </c>
      <c r="E116" s="87"/>
      <c r="F116" s="90">
        <f>IF(F$16=$C$1,$D116-SUM($G116:$I116),0)</f>
        <v>0</v>
      </c>
      <c r="G116" s="90">
        <f>IF(G$16=$C$1,$D116-SUM($F116,$H116:$I116),0)</f>
        <v>0</v>
      </c>
      <c r="H116" s="90">
        <f>IF(H$16=$C$1,$D116-SUM($F116:$G116,$I116),0)</f>
        <v>0</v>
      </c>
      <c r="I116" s="90">
        <f>IF(I$16=$C$1,$D116-SUM($F116:$H116),0)</f>
        <v>0</v>
      </c>
      <c r="J116" s="95"/>
      <c r="K116" s="60" t="str">
        <f t="shared" si="22"/>
        <v/>
      </c>
      <c r="L116" s="60" t="str">
        <f t="shared" si="22"/>
        <v/>
      </c>
      <c r="M116" s="60" t="str">
        <f t="shared" si="22"/>
        <v/>
      </c>
      <c r="N116" s="60" t="str">
        <f t="shared" si="22"/>
        <v/>
      </c>
      <c r="P116" s="46"/>
      <c r="Q116" s="46"/>
      <c r="R116" s="46"/>
      <c r="S116" s="46"/>
      <c r="T116" s="46"/>
      <c r="U116" s="46"/>
      <c r="V116" s="46"/>
      <c r="W116" s="46"/>
      <c r="X116" s="46"/>
      <c r="Y116" s="46"/>
    </row>
    <row r="117" spans="1:25" s="45" customFormat="1" ht="13.5" customHeight="1" thickBot="1" x14ac:dyDescent="0.25">
      <c r="A117" s="68" t="b">
        <f t="shared" ca="1" si="14"/>
        <v>1</v>
      </c>
      <c r="B117" s="81" t="str">
        <f ca="1">'2-Expenditures'!B176</f>
        <v>E</v>
      </c>
      <c r="C117" s="75">
        <f>'2-Expenditures'!C176</f>
        <v>0</v>
      </c>
      <c r="D117" s="88">
        <f>'2-Expenditures'!I176</f>
        <v>0</v>
      </c>
      <c r="E117" s="87"/>
      <c r="F117" s="90">
        <f>IF(F$16=$C$1,$D117-SUM($G117:$I117),0)</f>
        <v>0</v>
      </c>
      <c r="G117" s="90">
        <f>IF(G$16=$C$1,$D117-SUM($F117,$H117:$I117),0)</f>
        <v>0</v>
      </c>
      <c r="H117" s="90">
        <f>IF(H$16=$C$1,$D117-SUM($F117:$G117,$I117),0)</f>
        <v>0</v>
      </c>
      <c r="I117" s="90">
        <f>IF(I$16=$C$1,$D117-SUM($F117:$H117),0)</f>
        <v>0</v>
      </c>
      <c r="J117" s="95"/>
      <c r="K117" s="60" t="str">
        <f t="shared" si="22"/>
        <v/>
      </c>
      <c r="L117" s="60" t="str">
        <f t="shared" si="22"/>
        <v/>
      </c>
      <c r="M117" s="60" t="str">
        <f t="shared" si="22"/>
        <v/>
      </c>
      <c r="N117" s="60" t="str">
        <f t="shared" si="22"/>
        <v/>
      </c>
      <c r="P117" s="46"/>
      <c r="Q117" s="46"/>
      <c r="R117" s="46"/>
      <c r="S117" s="46"/>
      <c r="T117" s="46"/>
      <c r="U117" s="46"/>
      <c r="V117" s="46"/>
      <c r="W117" s="46"/>
      <c r="X117" s="46"/>
      <c r="Y117" s="46"/>
    </row>
    <row r="118" spans="1:25" ht="14.25" thickTop="1" thickBot="1" x14ac:dyDescent="0.25">
      <c r="A118" s="68" t="b">
        <f t="shared" ca="1" si="14"/>
        <v>1</v>
      </c>
      <c r="B118" s="50" t="str">
        <f ca="1">'2-Expenditures'!B187</f>
        <v>F</v>
      </c>
      <c r="C118" s="51" t="s">
        <v>2405</v>
      </c>
      <c r="D118" s="53">
        <f ca="1">SUMIFS(D113:OFFSET(D118,-1,0),$A113:OFFSET($A118,-1,0),TRUE)</f>
        <v>0</v>
      </c>
      <c r="E118"/>
      <c r="F118" s="53">
        <f ca="1">SUMIFS(F113:OFFSET(F118,-1,0),$A113:OFFSET($A118,-1,0),TRUE)</f>
        <v>0</v>
      </c>
      <c r="G118" s="53">
        <f ca="1">SUMIFS(G113:OFFSET(G118,-1,0),$A113:OFFSET($A118,-1,0),TRUE)</f>
        <v>0</v>
      </c>
      <c r="H118" s="53">
        <f ca="1">SUMIFS(H113:OFFSET(H118,-1,0),$A113:OFFSET($A118,-1,0),TRUE)</f>
        <v>0</v>
      </c>
      <c r="I118" s="53">
        <f ca="1">SUMIFS(I113:OFFSET(I118,-1,0),$A113:OFFSET($A118,-1,0),TRUE)</f>
        <v>0</v>
      </c>
      <c r="J118" s="61"/>
      <c r="K118" s="60"/>
      <c r="L118" s="60"/>
      <c r="M118" s="60"/>
      <c r="N118" s="60"/>
    </row>
    <row r="119" spans="1:25" x14ac:dyDescent="0.2">
      <c r="A119" s="68" t="str">
        <f t="shared" si="14"/>
        <v/>
      </c>
    </row>
    <row r="120" spans="1:25" x14ac:dyDescent="0.2">
      <c r="A120" s="68" t="str">
        <f t="shared" si="14"/>
        <v/>
      </c>
      <c r="B120" s="55" t="s">
        <v>2332</v>
      </c>
    </row>
    <row r="121" spans="1:25" ht="15.75" hidden="1" outlineLevel="1" x14ac:dyDescent="0.2">
      <c r="A121" s="68" t="str">
        <f t="shared" si="14"/>
        <v/>
      </c>
      <c r="B121" s="77" t="s">
        <v>2277</v>
      </c>
      <c r="C121" s="77" t="str">
        <f>INDEX('Salary and Cost Data'!$AJ$2:$AN$2,MATCH(B121,'Salary and Cost Data'!$AJ$5:$AN$5,0))</f>
        <v>FY 2026-27</v>
      </c>
      <c r="D121" s="77"/>
      <c r="E121" s="77"/>
      <c r="F121" s="77"/>
      <c r="G121" s="77"/>
      <c r="H121" s="77"/>
      <c r="I121" s="77"/>
      <c r="J121" s="77"/>
    </row>
    <row r="122" spans="1:25" ht="13.5" hidden="1" outlineLevel="1" thickBot="1" x14ac:dyDescent="0.25">
      <c r="B122" s="49"/>
      <c r="C122" s="49"/>
    </row>
    <row r="123" spans="1:25" ht="13.5" hidden="1" outlineLevel="1" thickBot="1" x14ac:dyDescent="0.25">
      <c r="A123" s="68" t="str">
        <f t="shared" si="14"/>
        <v/>
      </c>
      <c r="B123" s="54" t="s">
        <v>2323</v>
      </c>
      <c r="C123" s="48"/>
      <c r="D123" s="48"/>
      <c r="E123" s="48"/>
      <c r="F123" s="48"/>
      <c r="G123" s="48"/>
      <c r="H123" s="48"/>
      <c r="I123" s="48"/>
      <c r="J123" s="48"/>
    </row>
    <row r="124" spans="1:25" ht="25.5" hidden="1" outlineLevel="1" x14ac:dyDescent="0.2">
      <c r="A124" s="68" t="str">
        <f t="shared" si="14"/>
        <v/>
      </c>
      <c r="B124" s="84" t="s">
        <v>2317</v>
      </c>
      <c r="C124" s="78" t="s">
        <v>2286</v>
      </c>
      <c r="D124" s="78" t="s">
        <v>2314</v>
      </c>
      <c r="E124" s="78" t="s">
        <v>2287</v>
      </c>
      <c r="F124" s="89" t="s">
        <v>2292</v>
      </c>
      <c r="G124" s="89" t="s">
        <v>2293</v>
      </c>
      <c r="H124" s="89" t="s">
        <v>2294</v>
      </c>
      <c r="I124" s="89" t="s">
        <v>2295</v>
      </c>
      <c r="J124" s="92" t="s">
        <v>2291</v>
      </c>
      <c r="K124" s="46" t="s">
        <v>2292</v>
      </c>
      <c r="L124" s="46" t="s">
        <v>2293</v>
      </c>
      <c r="M124" s="46" t="s">
        <v>2294</v>
      </c>
      <c r="N124" s="46" t="s">
        <v>2295</v>
      </c>
    </row>
    <row r="125" spans="1:25" hidden="1" outlineLevel="1" x14ac:dyDescent="0.2">
      <c r="A125" s="68" t="b">
        <f t="shared" ca="1" si="14"/>
        <v>1</v>
      </c>
      <c r="B125" s="81" t="str">
        <f ca="1">'2-Expenditures'!B17</f>
        <v>A</v>
      </c>
      <c r="C125" s="75">
        <f>'2-Expenditures'!C194</f>
        <v>0</v>
      </c>
      <c r="D125" s="86">
        <f>'2-Expenditures'!I194</f>
        <v>0</v>
      </c>
      <c r="E125" s="76">
        <f>'2-Expenditures'!E194</f>
        <v>0</v>
      </c>
      <c r="F125" s="90">
        <f>IF(F$16=$C$1,$D125-SUM($G125:$I125),0)</f>
        <v>0</v>
      </c>
      <c r="G125" s="90">
        <f>IF(G$16=$C$1,$D125-SUM($F125,$H125:$I125),0)</f>
        <v>0</v>
      </c>
      <c r="H125" s="90">
        <f>IF(H$16=$C$1,$D125-SUM($F125:$G125,$I125),0)</f>
        <v>0</v>
      </c>
      <c r="I125" s="90">
        <f>IF(I$16=$C$1,$D125-SUM($F125:$H125),0)</f>
        <v>0</v>
      </c>
      <c r="J125" s="93">
        <f>'2-Expenditures'!J194</f>
        <v>0</v>
      </c>
      <c r="K125" s="60" t="str">
        <f t="shared" ref="K125:N129" si="23">IFERROR(F125/$D125,"")</f>
        <v/>
      </c>
      <c r="L125" s="60" t="str">
        <f t="shared" si="23"/>
        <v/>
      </c>
      <c r="M125" s="60" t="str">
        <f t="shared" si="23"/>
        <v/>
      </c>
      <c r="N125" s="60" t="str">
        <f t="shared" si="23"/>
        <v/>
      </c>
    </row>
    <row r="126" spans="1:25" hidden="1" outlineLevel="1" x14ac:dyDescent="0.2">
      <c r="A126" s="68" t="b">
        <f t="shared" ca="1" si="14"/>
        <v>1</v>
      </c>
      <c r="B126" s="81" t="str">
        <f ca="1">'2-Expenditures'!B18</f>
        <v>B</v>
      </c>
      <c r="C126" s="75">
        <f>'2-Expenditures'!C195</f>
        <v>0</v>
      </c>
      <c r="D126" s="86">
        <f>'2-Expenditures'!I195</f>
        <v>0</v>
      </c>
      <c r="E126" s="76">
        <f>'2-Expenditures'!E195</f>
        <v>0</v>
      </c>
      <c r="F126" s="90">
        <f>IF(F$16=$C$1,$D126-SUM($G126:$I126),0)</f>
        <v>0</v>
      </c>
      <c r="G126" s="90">
        <f>IF(G$16=$C$1,$D126-SUM($F126,$H126:$I126),0)</f>
        <v>0</v>
      </c>
      <c r="H126" s="90">
        <f>IF(H$16=$C$1,$D126-SUM($F126:$G126,$I126),0)</f>
        <v>0</v>
      </c>
      <c r="I126" s="90">
        <f>IF(I$16=$C$1,$D126-SUM($F126:$H126),0)</f>
        <v>0</v>
      </c>
      <c r="J126" s="93">
        <f>'2-Expenditures'!J195</f>
        <v>0</v>
      </c>
      <c r="K126" s="60" t="str">
        <f t="shared" si="23"/>
        <v/>
      </c>
      <c r="L126" s="60" t="str">
        <f t="shared" si="23"/>
        <v/>
      </c>
      <c r="M126" s="60" t="str">
        <f t="shared" si="23"/>
        <v/>
      </c>
      <c r="N126" s="60" t="str">
        <f t="shared" si="23"/>
        <v/>
      </c>
    </row>
    <row r="127" spans="1:25" hidden="1" outlineLevel="1" x14ac:dyDescent="0.2">
      <c r="A127" s="68" t="b">
        <f t="shared" ca="1" si="14"/>
        <v>1</v>
      </c>
      <c r="B127" s="81" t="str">
        <f ca="1">'2-Expenditures'!B19</f>
        <v>C</v>
      </c>
      <c r="C127" s="75">
        <f>'2-Expenditures'!C196</f>
        <v>0</v>
      </c>
      <c r="D127" s="86">
        <f>'2-Expenditures'!I196</f>
        <v>0</v>
      </c>
      <c r="E127" s="76">
        <f>'2-Expenditures'!E196</f>
        <v>0</v>
      </c>
      <c r="F127" s="90">
        <f>IF(F$16=$C$1,$D127-SUM($G127:$I127),0)</f>
        <v>0</v>
      </c>
      <c r="G127" s="90">
        <f>IF(G$16=$C$1,$D127-SUM($F127,$H127:$I127),0)</f>
        <v>0</v>
      </c>
      <c r="H127" s="90">
        <f>IF(H$16=$C$1,$D127-SUM($F127:$G127,$I127),0)</f>
        <v>0</v>
      </c>
      <c r="I127" s="90">
        <f>IF(I$16=$C$1,$D127-SUM($F127:$H127),0)</f>
        <v>0</v>
      </c>
      <c r="J127" s="93">
        <f>'2-Expenditures'!J196</f>
        <v>0</v>
      </c>
      <c r="K127" s="60" t="str">
        <f t="shared" si="23"/>
        <v/>
      </c>
      <c r="L127" s="60" t="str">
        <f t="shared" si="23"/>
        <v/>
      </c>
      <c r="M127" s="60" t="str">
        <f t="shared" si="23"/>
        <v/>
      </c>
      <c r="N127" s="60" t="str">
        <f t="shared" si="23"/>
        <v/>
      </c>
    </row>
    <row r="128" spans="1:25" ht="12.75" hidden="1" customHeight="1" outlineLevel="1" x14ac:dyDescent="0.2">
      <c r="A128" s="68" t="b">
        <f t="shared" ca="1" si="14"/>
        <v>1</v>
      </c>
      <c r="B128" s="81" t="str">
        <f ca="1">'2-Expenditures'!B20</f>
        <v>D</v>
      </c>
      <c r="C128" s="75">
        <f>'2-Expenditures'!C197</f>
        <v>0</v>
      </c>
      <c r="D128" s="86">
        <f>'2-Expenditures'!I197</f>
        <v>0</v>
      </c>
      <c r="E128" s="76">
        <f>'2-Expenditures'!E197</f>
        <v>0</v>
      </c>
      <c r="F128" s="90">
        <f>IF(F$16=$C$1,$D128-SUM($G128:$I128),0)</f>
        <v>0</v>
      </c>
      <c r="G128" s="90">
        <f>IF(G$16=$C$1,$D128-SUM($F128,$H128:$I128),0)</f>
        <v>0</v>
      </c>
      <c r="H128" s="90">
        <f>IF(H$16=$C$1,$D128-SUM($F128:$G128,$I128),0)</f>
        <v>0</v>
      </c>
      <c r="I128" s="90">
        <f>IF(I$16=$C$1,$D128-SUM($F128:$H128),0)</f>
        <v>0</v>
      </c>
      <c r="J128" s="93">
        <f>'2-Expenditures'!J197</f>
        <v>0</v>
      </c>
      <c r="K128" s="60" t="str">
        <f t="shared" si="23"/>
        <v/>
      </c>
      <c r="L128" s="60" t="str">
        <f t="shared" si="23"/>
        <v/>
      </c>
      <c r="M128" s="60" t="str">
        <f t="shared" si="23"/>
        <v/>
      </c>
      <c r="N128" s="60" t="str">
        <f t="shared" si="23"/>
        <v/>
      </c>
    </row>
    <row r="129" spans="1:25" ht="12.75" hidden="1" customHeight="1" outlineLevel="1" thickBot="1" x14ac:dyDescent="0.25">
      <c r="A129" s="68" t="b">
        <f t="shared" ca="1" si="14"/>
        <v>1</v>
      </c>
      <c r="B129" s="81" t="str">
        <f ca="1">'2-Expenditures'!B21</f>
        <v>E</v>
      </c>
      <c r="C129" s="75">
        <f>'2-Expenditures'!C198</f>
        <v>0</v>
      </c>
      <c r="D129" s="86">
        <f>'2-Expenditures'!I198</f>
        <v>0</v>
      </c>
      <c r="E129" s="76">
        <f>'2-Expenditures'!E198</f>
        <v>0</v>
      </c>
      <c r="F129" s="90">
        <f>IF(F$16=$C$1,$D129-SUM($G129:$I129),0)</f>
        <v>0</v>
      </c>
      <c r="G129" s="90">
        <f>IF(G$16=$C$1,$D129-SUM($F129,$H129:$I129),0)</f>
        <v>0</v>
      </c>
      <c r="H129" s="90">
        <f>IF(H$16=$C$1,$D129-SUM($F129:$G129,$I129),0)</f>
        <v>0</v>
      </c>
      <c r="I129" s="90">
        <f>IF(I$16=$C$1,$D129-SUM($F129:$H129),0)</f>
        <v>0</v>
      </c>
      <c r="J129" s="93">
        <f>'2-Expenditures'!J198</f>
        <v>0</v>
      </c>
      <c r="K129" s="60" t="str">
        <f t="shared" si="23"/>
        <v/>
      </c>
      <c r="L129" s="60" t="str">
        <f t="shared" si="23"/>
        <v/>
      </c>
      <c r="M129" s="60" t="str">
        <f t="shared" si="23"/>
        <v/>
      </c>
      <c r="N129" s="60" t="str">
        <f t="shared" si="23"/>
        <v/>
      </c>
    </row>
    <row r="130" spans="1:25" ht="14.25" hidden="1" outlineLevel="1" thickTop="1" thickBot="1" x14ac:dyDescent="0.25">
      <c r="A130" s="68" t="b">
        <f t="shared" ca="1" si="14"/>
        <v>1</v>
      </c>
      <c r="B130" s="50" t="str">
        <f ca="1">'2-Expenditures'!B32</f>
        <v>F</v>
      </c>
      <c r="C130" s="51" t="s">
        <v>2313</v>
      </c>
      <c r="D130" s="52">
        <f ca="1">SUMIFS(D125:OFFSET(D130,-1,0),$A125:OFFSET($A130,-1,0),TRUE)</f>
        <v>0</v>
      </c>
      <c r="E130" s="52">
        <f ca="1">SUMIFS(E125:OFFSET(E130,-1,0),$A125:OFFSET($A130,-1,0),TRUE)</f>
        <v>0</v>
      </c>
      <c r="F130" s="53">
        <f ca="1">SUMIFS(F125:OFFSET(F130,-1,0),$A125:OFFSET($A130,-1,0),TRUE)</f>
        <v>0</v>
      </c>
      <c r="G130" s="53">
        <f ca="1">SUMIFS(G125:OFFSET(G130,-1,0),$A125:OFFSET($A130,-1,0),TRUE)</f>
        <v>0</v>
      </c>
      <c r="H130" s="53">
        <f ca="1">SUMIFS(H125:OFFSET(H130,-1,0),$A125:OFFSET($A130,-1,0),TRUE)</f>
        <v>0</v>
      </c>
      <c r="I130" s="53">
        <f ca="1">SUMIFS(I125:OFFSET(I130,-1,0),$A125:OFFSET($A130,-1,0),TRUE)</f>
        <v>0</v>
      </c>
      <c r="J130" s="94">
        <f ca="1">SUMIFS(J125:OFFSET(J130,-1,0),$A125:OFFSET($A130,-1,0),TRUE)</f>
        <v>0</v>
      </c>
      <c r="K130" s="60"/>
      <c r="L130" s="60"/>
      <c r="M130" s="60"/>
      <c r="N130" s="60"/>
    </row>
    <row r="131" spans="1:25" ht="13.5" hidden="1" outlineLevel="1" thickBot="1" x14ac:dyDescent="0.25">
      <c r="A131" s="68" t="str">
        <f t="shared" si="14"/>
        <v/>
      </c>
      <c r="F131" s="46">
        <f>$D131*K131</f>
        <v>0</v>
      </c>
      <c r="G131" s="46">
        <f>$D131*L131</f>
        <v>0</v>
      </c>
      <c r="H131" s="46">
        <f>$D131*M131</f>
        <v>0</v>
      </c>
      <c r="I131" s="46">
        <f>$D131*N131</f>
        <v>0</v>
      </c>
      <c r="K131" s="60"/>
      <c r="L131" s="60"/>
      <c r="M131" s="60"/>
      <c r="N131" s="60"/>
    </row>
    <row r="132" spans="1:25" ht="13.5" hidden="1" outlineLevel="1" thickBot="1" x14ac:dyDescent="0.25">
      <c r="A132" s="68" t="str">
        <f t="shared" si="14"/>
        <v/>
      </c>
      <c r="B132" s="54" t="s">
        <v>2324</v>
      </c>
      <c r="C132" s="48"/>
      <c r="D132" s="48"/>
      <c r="E132" s="48"/>
      <c r="F132" s="48"/>
      <c r="G132" s="48"/>
      <c r="H132" s="48"/>
      <c r="I132" s="48"/>
      <c r="J132" s="48"/>
      <c r="K132" s="60"/>
      <c r="L132" s="60"/>
      <c r="M132" s="60"/>
      <c r="N132" s="60"/>
    </row>
    <row r="133" spans="1:25" ht="25.5" hidden="1" customHeight="1" outlineLevel="1" x14ac:dyDescent="0.2">
      <c r="A133" s="68" t="str">
        <f t="shared" si="14"/>
        <v/>
      </c>
      <c r="B133" s="84" t="s">
        <v>2317</v>
      </c>
      <c r="C133" s="78" t="s">
        <v>2318</v>
      </c>
      <c r="D133" s="78" t="s">
        <v>2314</v>
      </c>
      <c r="E133" s="87"/>
      <c r="F133" s="89" t="s">
        <v>2292</v>
      </c>
      <c r="G133" s="89" t="s">
        <v>2293</v>
      </c>
      <c r="H133" s="89" t="s">
        <v>2294</v>
      </c>
      <c r="I133" s="89" t="s">
        <v>2295</v>
      </c>
      <c r="J133" s="92" t="s">
        <v>2291</v>
      </c>
      <c r="K133" s="46" t="s">
        <v>2292</v>
      </c>
      <c r="L133" s="46" t="s">
        <v>2293</v>
      </c>
      <c r="M133" s="46" t="s">
        <v>2294</v>
      </c>
      <c r="N133" s="46" t="s">
        <v>2295</v>
      </c>
    </row>
    <row r="134" spans="1:25" ht="25.5" hidden="1" customHeight="1" outlineLevel="1" x14ac:dyDescent="0.2">
      <c r="B134" s="81" t="str">
        <f ca="1">'2-Expenditures'!B213</f>
        <v>A</v>
      </c>
      <c r="C134" s="79" t="str">
        <f>'2-Expenditures'!C213</f>
        <v>Centrally Appropriated / POTS Costs</v>
      </c>
      <c r="D134" s="88">
        <f>'2-Expenditures'!I213</f>
        <v>0</v>
      </c>
      <c r="E134" s="87"/>
      <c r="F134" s="96"/>
      <c r="G134" s="96"/>
      <c r="H134" s="96"/>
      <c r="I134" s="96"/>
      <c r="J134" s="93">
        <f>'2-Expenditures'!J213</f>
        <v>0</v>
      </c>
      <c r="K134" s="60" t="str">
        <f t="shared" ref="K134:N144" si="24">IFERROR(F134/$D134,"")</f>
        <v/>
      </c>
      <c r="L134" s="60" t="str">
        <f t="shared" si="24"/>
        <v/>
      </c>
      <c r="M134" s="60" t="str">
        <f t="shared" si="24"/>
        <v/>
      </c>
      <c r="N134" s="60" t="str">
        <f t="shared" si="24"/>
        <v/>
      </c>
    </row>
    <row r="135" spans="1:25" ht="12.75" hidden="1" customHeight="1" outlineLevel="1" x14ac:dyDescent="0.2">
      <c r="A135" s="68" t="b">
        <f t="shared" ca="1" si="14"/>
        <v>1</v>
      </c>
      <c r="B135" s="81" t="str">
        <f ca="1">'2-Expenditures'!B215</f>
        <v>C</v>
      </c>
      <c r="C135" s="79" t="s">
        <v>33</v>
      </c>
      <c r="D135" s="88">
        <f>'2-Expenditures'!I215</f>
        <v>0</v>
      </c>
      <c r="E135" s="87"/>
      <c r="F135" s="90">
        <f t="shared" ref="F135:F144" si="25">IF(F$16=$C$1,$D135-SUM($G135:$I135),0)</f>
        <v>0</v>
      </c>
      <c r="G135" s="90">
        <f t="shared" ref="G135:G144" si="26">IF(G$16=$C$1,$D135-SUM($F135,$H135:$I135),0)</f>
        <v>0</v>
      </c>
      <c r="H135" s="90">
        <f t="shared" ref="H135:H144" si="27">IF(H$16=$C$1,$D135-SUM($F135:$G135,$I135),0)</f>
        <v>0</v>
      </c>
      <c r="I135" s="90">
        <f t="shared" ref="I135:I144" si="28">IF(I$16=$C$1,$D135-SUM($F135:$H135),0)</f>
        <v>0</v>
      </c>
      <c r="J135" s="93">
        <f>'2-Expenditures'!J215</f>
        <v>0</v>
      </c>
      <c r="K135" s="60" t="str">
        <f t="shared" si="24"/>
        <v/>
      </c>
      <c r="L135" s="60" t="str">
        <f t="shared" si="24"/>
        <v/>
      </c>
      <c r="M135" s="60" t="str">
        <f t="shared" si="24"/>
        <v/>
      </c>
      <c r="N135" s="60" t="str">
        <f t="shared" si="24"/>
        <v/>
      </c>
    </row>
    <row r="136" spans="1:25" s="45" customFormat="1" ht="12.75" hidden="1" customHeight="1" outlineLevel="1" x14ac:dyDescent="0.2">
      <c r="A136" s="68" t="b">
        <f t="shared" ca="1" si="14"/>
        <v>1</v>
      </c>
      <c r="B136" s="81" t="str">
        <f ca="1">'2-Expenditures'!B216</f>
        <v>D</v>
      </c>
      <c r="C136" s="79" t="s">
        <v>2362</v>
      </c>
      <c r="D136" s="88">
        <f>'2-Expenditures'!I216</f>
        <v>0</v>
      </c>
      <c r="E136" s="87"/>
      <c r="F136" s="90">
        <f t="shared" si="25"/>
        <v>0</v>
      </c>
      <c r="G136" s="90">
        <f t="shared" si="26"/>
        <v>0</v>
      </c>
      <c r="H136" s="90">
        <f t="shared" si="27"/>
        <v>0</v>
      </c>
      <c r="I136" s="90">
        <f t="shared" si="28"/>
        <v>0</v>
      </c>
      <c r="J136" s="93">
        <f>'2-Expenditures'!J216</f>
        <v>0</v>
      </c>
      <c r="K136" s="60" t="str">
        <f t="shared" si="24"/>
        <v/>
      </c>
      <c r="L136" s="60" t="str">
        <f t="shared" si="24"/>
        <v/>
      </c>
      <c r="M136" s="60" t="str">
        <f t="shared" si="24"/>
        <v/>
      </c>
      <c r="N136" s="60" t="str">
        <f t="shared" si="24"/>
        <v/>
      </c>
      <c r="P136" s="46"/>
      <c r="Q136" s="46"/>
      <c r="R136" s="46"/>
      <c r="S136" s="46"/>
      <c r="T136" s="46"/>
      <c r="U136" s="46"/>
      <c r="V136" s="46"/>
      <c r="W136" s="46"/>
      <c r="X136" s="46"/>
      <c r="Y136" s="46"/>
    </row>
    <row r="137" spans="1:25" s="45" customFormat="1" ht="12.75" hidden="1" customHeight="1" outlineLevel="1" x14ac:dyDescent="0.2">
      <c r="A137" s="68" t="b">
        <f t="shared" ca="1" si="14"/>
        <v>1</v>
      </c>
      <c r="B137" s="81" t="str">
        <f ca="1">'2-Expenditures'!B217</f>
        <v>E</v>
      </c>
      <c r="C137" s="79" t="s">
        <v>2365</v>
      </c>
      <c r="D137" s="88">
        <f>'2-Expenditures'!I217</f>
        <v>0</v>
      </c>
      <c r="E137" s="87"/>
      <c r="F137" s="90">
        <f t="shared" si="25"/>
        <v>0</v>
      </c>
      <c r="G137" s="90">
        <f t="shared" si="26"/>
        <v>0</v>
      </c>
      <c r="H137" s="90">
        <f t="shared" si="27"/>
        <v>0</v>
      </c>
      <c r="I137" s="90">
        <f t="shared" si="28"/>
        <v>0</v>
      </c>
      <c r="J137" s="93">
        <f>'2-Expenditures'!J217</f>
        <v>0</v>
      </c>
      <c r="K137" s="60" t="str">
        <f t="shared" si="24"/>
        <v/>
      </c>
      <c r="L137" s="60" t="str">
        <f t="shared" si="24"/>
        <v/>
      </c>
      <c r="M137" s="60" t="str">
        <f t="shared" si="24"/>
        <v/>
      </c>
      <c r="N137" s="60" t="str">
        <f t="shared" si="24"/>
        <v/>
      </c>
      <c r="P137" s="46"/>
      <c r="Q137" s="46"/>
      <c r="R137" s="46"/>
      <c r="S137" s="46"/>
      <c r="T137" s="46"/>
      <c r="U137" s="46"/>
      <c r="V137" s="46"/>
      <c r="W137" s="46"/>
      <c r="X137" s="46"/>
      <c r="Y137" s="46"/>
    </row>
    <row r="138" spans="1:25" s="45" customFormat="1" ht="12.75" hidden="1" customHeight="1" outlineLevel="1" x14ac:dyDescent="0.2">
      <c r="A138" s="68" t="b">
        <f t="shared" ref="A138:A203" ca="1" si="29">IF(AND(LEN(B138)=1,B138&gt;0),TRUE,"")</f>
        <v>1</v>
      </c>
      <c r="B138" s="81" t="str">
        <f ca="1">'2-Expenditures'!B218</f>
        <v>F</v>
      </c>
      <c r="C138" s="79" t="s">
        <v>64</v>
      </c>
      <c r="D138" s="88">
        <f>'2-Expenditures'!I218</f>
        <v>0</v>
      </c>
      <c r="E138" s="87"/>
      <c r="F138" s="90">
        <f t="shared" si="25"/>
        <v>0</v>
      </c>
      <c r="G138" s="90">
        <f t="shared" si="26"/>
        <v>0</v>
      </c>
      <c r="H138" s="90">
        <f t="shared" si="27"/>
        <v>0</v>
      </c>
      <c r="I138" s="90">
        <f t="shared" si="28"/>
        <v>0</v>
      </c>
      <c r="J138" s="93">
        <f>'2-Expenditures'!J218</f>
        <v>0</v>
      </c>
      <c r="K138" s="60" t="str">
        <f t="shared" si="24"/>
        <v/>
      </c>
      <c r="L138" s="60" t="str">
        <f t="shared" si="24"/>
        <v/>
      </c>
      <c r="M138" s="60" t="str">
        <f t="shared" si="24"/>
        <v/>
      </c>
      <c r="N138" s="60" t="str">
        <f t="shared" si="24"/>
        <v/>
      </c>
      <c r="P138" s="46"/>
      <c r="Q138" s="46"/>
      <c r="R138" s="46"/>
      <c r="S138" s="46"/>
      <c r="T138" s="46"/>
      <c r="U138" s="46"/>
      <c r="V138" s="46"/>
      <c r="W138" s="46"/>
      <c r="X138" s="46"/>
      <c r="Y138" s="46"/>
    </row>
    <row r="139" spans="1:25" s="45" customFormat="1" ht="12.75" hidden="1" customHeight="1" outlineLevel="1" x14ac:dyDescent="0.2">
      <c r="A139" s="68" t="b">
        <f t="shared" ca="1" si="29"/>
        <v>1</v>
      </c>
      <c r="B139" s="81" t="str">
        <f ca="1">'2-Expenditures'!B219</f>
        <v>G</v>
      </c>
      <c r="C139" s="79" t="s">
        <v>70</v>
      </c>
      <c r="D139" s="88">
        <f>'2-Expenditures'!I219</f>
        <v>0</v>
      </c>
      <c r="E139" s="87"/>
      <c r="F139" s="90">
        <f t="shared" si="25"/>
        <v>0</v>
      </c>
      <c r="G139" s="90">
        <f t="shared" si="26"/>
        <v>0</v>
      </c>
      <c r="H139" s="90">
        <f t="shared" si="27"/>
        <v>0</v>
      </c>
      <c r="I139" s="90">
        <f t="shared" si="28"/>
        <v>0</v>
      </c>
      <c r="J139" s="93">
        <f>'2-Expenditures'!J219</f>
        <v>0</v>
      </c>
      <c r="K139" s="60" t="str">
        <f t="shared" si="24"/>
        <v/>
      </c>
      <c r="L139" s="60" t="str">
        <f t="shared" si="24"/>
        <v/>
      </c>
      <c r="M139" s="60" t="str">
        <f t="shared" si="24"/>
        <v/>
      </c>
      <c r="N139" s="60" t="str">
        <f t="shared" si="24"/>
        <v/>
      </c>
      <c r="O139" s="56" t="s">
        <v>2367</v>
      </c>
      <c r="P139" s="46"/>
      <c r="Q139" s="46"/>
      <c r="R139" s="46"/>
      <c r="S139" s="46"/>
      <c r="T139" s="46"/>
      <c r="U139" s="46"/>
      <c r="V139" s="46"/>
      <c r="W139" s="46"/>
      <c r="X139" s="46"/>
      <c r="Y139" s="46"/>
    </row>
    <row r="140" spans="1:25" s="45" customFormat="1" ht="12.75" hidden="1" customHeight="1" outlineLevel="2" x14ac:dyDescent="0.2">
      <c r="A140" s="68" t="b">
        <f t="shared" ca="1" si="29"/>
        <v>1</v>
      </c>
      <c r="B140" s="81" t="str">
        <f ca="1">'2-Expenditures'!B220</f>
        <v>G</v>
      </c>
      <c r="C140" s="79" t="s">
        <v>76</v>
      </c>
      <c r="D140" s="88">
        <f>'2-Expenditures'!I220</f>
        <v>0</v>
      </c>
      <c r="E140"/>
      <c r="F140" s="90">
        <f t="shared" si="25"/>
        <v>0</v>
      </c>
      <c r="G140" s="90">
        <f t="shared" si="26"/>
        <v>0</v>
      </c>
      <c r="H140" s="90">
        <f t="shared" si="27"/>
        <v>0</v>
      </c>
      <c r="I140" s="90">
        <f t="shared" si="28"/>
        <v>0</v>
      </c>
      <c r="J140" s="93">
        <f>'2-Expenditures'!J220</f>
        <v>0</v>
      </c>
      <c r="K140" s="60" t="str">
        <f t="shared" si="24"/>
        <v/>
      </c>
      <c r="L140" s="60" t="str">
        <f t="shared" si="24"/>
        <v/>
      </c>
      <c r="M140" s="60" t="str">
        <f t="shared" si="24"/>
        <v/>
      </c>
      <c r="N140" s="60" t="str">
        <f t="shared" si="24"/>
        <v/>
      </c>
      <c r="P140" s="46"/>
      <c r="Q140" s="46"/>
      <c r="R140" s="46"/>
      <c r="S140" s="46"/>
      <c r="T140" s="46"/>
      <c r="U140" s="46"/>
      <c r="V140" s="46"/>
      <c r="W140" s="46"/>
      <c r="X140" s="46"/>
      <c r="Y140" s="46"/>
    </row>
    <row r="141" spans="1:25" s="45" customFormat="1" ht="12.75" hidden="1" customHeight="1" outlineLevel="2" x14ac:dyDescent="0.2">
      <c r="A141" s="68" t="b">
        <f t="shared" ca="1" si="29"/>
        <v>1</v>
      </c>
      <c r="B141" s="81" t="str">
        <f ca="1">'2-Expenditures'!B221</f>
        <v>G</v>
      </c>
      <c r="C141" s="79" t="s">
        <v>82</v>
      </c>
      <c r="D141" s="88">
        <f>'2-Expenditures'!I221</f>
        <v>0</v>
      </c>
      <c r="E141"/>
      <c r="F141" s="90">
        <f t="shared" si="25"/>
        <v>0</v>
      </c>
      <c r="G141" s="90">
        <f t="shared" si="26"/>
        <v>0</v>
      </c>
      <c r="H141" s="90">
        <f t="shared" si="27"/>
        <v>0</v>
      </c>
      <c r="I141" s="90">
        <f t="shared" si="28"/>
        <v>0</v>
      </c>
      <c r="J141" s="93">
        <f>'2-Expenditures'!J221</f>
        <v>0</v>
      </c>
      <c r="K141" s="60" t="str">
        <f t="shared" si="24"/>
        <v/>
      </c>
      <c r="L141" s="60" t="str">
        <f t="shared" si="24"/>
        <v/>
      </c>
      <c r="M141" s="60" t="str">
        <f t="shared" si="24"/>
        <v/>
      </c>
      <c r="N141" s="60" t="str">
        <f t="shared" si="24"/>
        <v/>
      </c>
      <c r="P141" s="46"/>
      <c r="Q141" s="46"/>
      <c r="R141" s="46"/>
      <c r="S141" s="46"/>
      <c r="T141" s="46"/>
      <c r="U141" s="46"/>
      <c r="V141" s="46"/>
      <c r="W141" s="46"/>
      <c r="X141" s="46"/>
      <c r="Y141" s="46"/>
    </row>
    <row r="142" spans="1:25" s="45" customFormat="1" ht="12.75" hidden="1" customHeight="1" outlineLevel="2" x14ac:dyDescent="0.2">
      <c r="A142" s="68" t="b">
        <f t="shared" ca="1" si="29"/>
        <v>1</v>
      </c>
      <c r="B142" s="81" t="str">
        <f ca="1">'2-Expenditures'!B222</f>
        <v>G</v>
      </c>
      <c r="C142" s="79" t="s">
        <v>87</v>
      </c>
      <c r="D142" s="88">
        <f>'2-Expenditures'!I222</f>
        <v>0</v>
      </c>
      <c r="E142"/>
      <c r="F142" s="90">
        <f t="shared" si="25"/>
        <v>0</v>
      </c>
      <c r="G142" s="90">
        <f t="shared" si="26"/>
        <v>0</v>
      </c>
      <c r="H142" s="90">
        <f t="shared" si="27"/>
        <v>0</v>
      </c>
      <c r="I142" s="90">
        <f t="shared" si="28"/>
        <v>0</v>
      </c>
      <c r="J142" s="93">
        <f>'2-Expenditures'!J222</f>
        <v>0</v>
      </c>
      <c r="K142" s="60" t="str">
        <f t="shared" si="24"/>
        <v/>
      </c>
      <c r="L142" s="60" t="str">
        <f t="shared" si="24"/>
        <v/>
      </c>
      <c r="M142" s="60" t="str">
        <f t="shared" si="24"/>
        <v/>
      </c>
      <c r="N142" s="60" t="str">
        <f t="shared" si="24"/>
        <v/>
      </c>
      <c r="P142" s="46"/>
      <c r="Q142" s="46"/>
      <c r="R142" s="46"/>
      <c r="S142" s="46"/>
      <c r="T142" s="46"/>
      <c r="U142" s="46"/>
      <c r="V142" s="46"/>
      <c r="W142" s="46"/>
      <c r="X142" s="46"/>
      <c r="Y142" s="46"/>
    </row>
    <row r="143" spans="1:25" s="45" customFormat="1" ht="12.75" hidden="1" customHeight="1" outlineLevel="2" x14ac:dyDescent="0.2">
      <c r="A143" s="68" t="b">
        <f t="shared" ca="1" si="29"/>
        <v>1</v>
      </c>
      <c r="B143" s="81" t="str">
        <f ca="1">'2-Expenditures'!B223</f>
        <v>G</v>
      </c>
      <c r="C143" s="79" t="s">
        <v>92</v>
      </c>
      <c r="D143" s="88">
        <f>'2-Expenditures'!I223</f>
        <v>0</v>
      </c>
      <c r="E143"/>
      <c r="F143" s="90">
        <f t="shared" si="25"/>
        <v>0</v>
      </c>
      <c r="G143" s="90">
        <f t="shared" si="26"/>
        <v>0</v>
      </c>
      <c r="H143" s="90">
        <f t="shared" si="27"/>
        <v>0</v>
      </c>
      <c r="I143" s="90">
        <f t="shared" si="28"/>
        <v>0</v>
      </c>
      <c r="J143" s="93">
        <f>'2-Expenditures'!J223</f>
        <v>0</v>
      </c>
      <c r="K143" s="60" t="str">
        <f t="shared" si="24"/>
        <v/>
      </c>
      <c r="L143" s="60" t="str">
        <f t="shared" si="24"/>
        <v/>
      </c>
      <c r="M143" s="60" t="str">
        <f t="shared" si="24"/>
        <v/>
      </c>
      <c r="N143" s="60" t="str">
        <f t="shared" si="24"/>
        <v/>
      </c>
      <c r="P143" s="46"/>
      <c r="Q143" s="46"/>
      <c r="R143" s="46"/>
      <c r="S143" s="46"/>
      <c r="T143" s="46"/>
      <c r="U143" s="46"/>
      <c r="V143" s="46"/>
      <c r="W143" s="46"/>
      <c r="X143" s="46"/>
      <c r="Y143" s="46"/>
    </row>
    <row r="144" spans="1:25" s="45" customFormat="1" ht="13.5" hidden="1" customHeight="1" outlineLevel="2" thickBot="1" x14ac:dyDescent="0.25">
      <c r="A144" s="68" t="b">
        <f t="shared" ca="1" si="29"/>
        <v>1</v>
      </c>
      <c r="B144" s="81" t="str">
        <f ca="1">'2-Expenditures'!B224</f>
        <v>G</v>
      </c>
      <c r="C144" s="80" t="s">
        <v>96</v>
      </c>
      <c r="D144" s="88">
        <f>'2-Expenditures'!I224</f>
        <v>0</v>
      </c>
      <c r="E144"/>
      <c r="F144" s="90">
        <f t="shared" si="25"/>
        <v>0</v>
      </c>
      <c r="G144" s="90">
        <f t="shared" si="26"/>
        <v>0</v>
      </c>
      <c r="H144" s="90">
        <f t="shared" si="27"/>
        <v>0</v>
      </c>
      <c r="I144" s="90">
        <f t="shared" si="28"/>
        <v>0</v>
      </c>
      <c r="J144" s="93">
        <f>'2-Expenditures'!J224</f>
        <v>0</v>
      </c>
      <c r="K144" s="60" t="str">
        <f t="shared" si="24"/>
        <v/>
      </c>
      <c r="L144" s="60" t="str">
        <f t="shared" si="24"/>
        <v/>
      </c>
      <c r="M144" s="60" t="str">
        <f t="shared" si="24"/>
        <v/>
      </c>
      <c r="N144" s="60" t="str">
        <f t="shared" si="24"/>
        <v/>
      </c>
      <c r="P144" s="46"/>
      <c r="Q144" s="46"/>
      <c r="R144" s="46"/>
      <c r="S144" s="46"/>
      <c r="T144" s="46"/>
      <c r="U144" s="46"/>
      <c r="V144" s="46"/>
      <c r="W144" s="46"/>
      <c r="X144" s="46"/>
      <c r="Y144" s="46"/>
    </row>
    <row r="145" spans="1:25" s="45" customFormat="1" ht="14.25" hidden="1" outlineLevel="1" thickTop="1" thickBot="1" x14ac:dyDescent="0.25">
      <c r="A145" s="68" t="b">
        <f t="shared" ca="1" si="29"/>
        <v>1</v>
      </c>
      <c r="B145" s="50" t="str">
        <f ca="1">'2-Expenditures'!B227</f>
        <v>H</v>
      </c>
      <c r="C145" s="51" t="s">
        <v>2321</v>
      </c>
      <c r="D145" s="53">
        <f ca="1">SUMIFS(D135:OFFSET(D145,-1,0),$A135:OFFSET($A145,-1,0),TRUE)</f>
        <v>0</v>
      </c>
      <c r="E145"/>
      <c r="F145" s="53">
        <f ca="1">SUMIFS(F134:OFFSET(F145,-1,0),$A134:OFFSET($A145,-1,0),TRUE)</f>
        <v>0</v>
      </c>
      <c r="G145" s="53">
        <f ca="1">SUMIFS(G134:OFFSET(G145,-1,0),$A134:OFFSET($A145,-1,0),TRUE)</f>
        <v>0</v>
      </c>
      <c r="H145" s="53">
        <f ca="1">SUMIFS(H134:OFFSET(H145,-1,0),$A134:OFFSET($A145,-1,0),TRUE)</f>
        <v>0</v>
      </c>
      <c r="I145" s="53">
        <f ca="1">SUMIFS(I134:OFFSET(I145,-1,0),$A134:OFFSET($A145,-1,0),TRUE)</f>
        <v>0</v>
      </c>
      <c r="J145" s="53">
        <f ca="1">SUMIFS(J134:OFFSET(J145,-1,0),$A134:OFFSET($A145,-1,0),TRUE)</f>
        <v>0</v>
      </c>
      <c r="K145" s="60"/>
      <c r="L145" s="60"/>
      <c r="M145" s="60"/>
      <c r="N145" s="60"/>
      <c r="P145" s="46"/>
      <c r="Q145" s="46"/>
      <c r="R145" s="46"/>
      <c r="S145" s="46"/>
      <c r="T145" s="46"/>
      <c r="U145" s="46"/>
      <c r="V145" s="46"/>
      <c r="W145" s="46"/>
      <c r="X145" s="46"/>
      <c r="Y145" s="46"/>
    </row>
    <row r="146" spans="1:25" s="45" customFormat="1" ht="13.5" hidden="1" outlineLevel="1" thickBot="1" x14ac:dyDescent="0.25">
      <c r="A146" s="68" t="str">
        <f t="shared" si="29"/>
        <v/>
      </c>
      <c r="B146" s="46"/>
      <c r="C146" s="46"/>
      <c r="D146" s="46"/>
      <c r="E146" s="46"/>
      <c r="F146" s="46"/>
      <c r="G146" s="46"/>
      <c r="H146" s="46"/>
      <c r="I146" s="46"/>
      <c r="J146" s="46"/>
      <c r="K146" s="60"/>
      <c r="L146" s="60"/>
      <c r="M146" s="60"/>
      <c r="N146" s="60"/>
      <c r="P146" s="46"/>
      <c r="Q146" s="46"/>
      <c r="R146" s="46"/>
      <c r="S146" s="46"/>
      <c r="T146" s="46"/>
      <c r="U146" s="46"/>
      <c r="V146" s="46"/>
      <c r="W146" s="46"/>
      <c r="X146" s="46"/>
      <c r="Y146" s="46"/>
    </row>
    <row r="147" spans="1:25" s="45" customFormat="1" ht="13.5" hidden="1" outlineLevel="1" thickBot="1" x14ac:dyDescent="0.25">
      <c r="A147" s="68" t="str">
        <f t="shared" si="29"/>
        <v/>
      </c>
      <c r="B147" s="54" t="s">
        <v>2325</v>
      </c>
      <c r="C147" s="48"/>
      <c r="D147" s="48"/>
      <c r="E147" s="48"/>
      <c r="F147" s="48"/>
      <c r="G147" s="48"/>
      <c r="H147" s="48"/>
      <c r="I147" s="48"/>
      <c r="J147" s="48"/>
      <c r="K147" s="60"/>
      <c r="L147" s="60"/>
      <c r="M147" s="60"/>
      <c r="N147" s="60"/>
      <c r="P147" s="46"/>
      <c r="Q147" s="46"/>
      <c r="R147" s="46"/>
      <c r="S147" s="46"/>
      <c r="T147" s="46"/>
      <c r="U147" s="46"/>
      <c r="V147" s="46"/>
      <c r="W147" s="46"/>
      <c r="X147" s="46"/>
      <c r="Y147" s="46"/>
    </row>
    <row r="148" spans="1:25" s="45" customFormat="1" ht="25.5" hidden="1" customHeight="1" outlineLevel="1" x14ac:dyDescent="0.2">
      <c r="A148" s="68" t="str">
        <f t="shared" si="29"/>
        <v/>
      </c>
      <c r="B148" s="84" t="s">
        <v>2317</v>
      </c>
      <c r="C148" s="78" t="s">
        <v>2318</v>
      </c>
      <c r="D148" s="78" t="s">
        <v>2314</v>
      </c>
      <c r="E148" s="87"/>
      <c r="F148" s="89" t="s">
        <v>2292</v>
      </c>
      <c r="G148" s="89" t="s">
        <v>2293</v>
      </c>
      <c r="H148" s="89" t="s">
        <v>2294</v>
      </c>
      <c r="I148" s="89" t="s">
        <v>2295</v>
      </c>
      <c r="J148" s="91" t="s">
        <v>2337</v>
      </c>
      <c r="K148" s="46" t="s">
        <v>2292</v>
      </c>
      <c r="L148" s="46" t="s">
        <v>2293</v>
      </c>
      <c r="M148" s="46" t="s">
        <v>2294</v>
      </c>
      <c r="N148" s="46" t="s">
        <v>2295</v>
      </c>
      <c r="P148" s="46"/>
      <c r="Q148" s="46"/>
      <c r="R148" s="46"/>
      <c r="S148" s="46"/>
      <c r="T148" s="46"/>
      <c r="U148" s="46"/>
      <c r="V148" s="46"/>
      <c r="W148" s="46"/>
      <c r="X148" s="46"/>
      <c r="Y148" s="46"/>
    </row>
    <row r="149" spans="1:25" s="45" customFormat="1" ht="12.75" hidden="1" customHeight="1" outlineLevel="1" x14ac:dyDescent="0.2">
      <c r="A149" s="68" t="b">
        <f t="shared" ca="1" si="29"/>
        <v>1</v>
      </c>
      <c r="B149" s="81" t="str">
        <f ca="1">'2-Expenditures'!B231</f>
        <v>A</v>
      </c>
      <c r="C149" s="75">
        <f>'2-Expenditures'!C231</f>
        <v>0</v>
      </c>
      <c r="D149" s="88">
        <f>'2-Expenditures'!I231</f>
        <v>0</v>
      </c>
      <c r="E149" s="87"/>
      <c r="F149" s="90">
        <f>IF(F$16=$C$1,$D149-SUM($G149:$I149),0)</f>
        <v>0</v>
      </c>
      <c r="G149" s="90">
        <f>IF(G$16=$C$1,$D149-SUM($F149,$H149:$I149),0)</f>
        <v>0</v>
      </c>
      <c r="H149" s="90">
        <f>IF(H$16=$C$1,$D149-SUM($F149:$G149,$I149),0)</f>
        <v>0</v>
      </c>
      <c r="I149" s="90">
        <f>IF(I$16=$C$1,$D149-SUM($F149:$H149),0)</f>
        <v>0</v>
      </c>
      <c r="J149" s="95"/>
      <c r="K149" s="60" t="str">
        <f t="shared" ref="K149:N153" si="30">IFERROR(F149/$D149,"")</f>
        <v/>
      </c>
      <c r="L149" s="60" t="str">
        <f t="shared" si="30"/>
        <v/>
      </c>
      <c r="M149" s="60" t="str">
        <f t="shared" si="30"/>
        <v/>
      </c>
      <c r="N149" s="60" t="str">
        <f t="shared" si="30"/>
        <v/>
      </c>
      <c r="P149" s="46"/>
      <c r="Q149" s="46"/>
      <c r="R149" s="46"/>
      <c r="S149" s="46"/>
      <c r="T149" s="46"/>
      <c r="U149" s="46"/>
      <c r="V149" s="46"/>
      <c r="W149" s="46"/>
      <c r="X149" s="46"/>
      <c r="Y149" s="46"/>
    </row>
    <row r="150" spans="1:25" s="45" customFormat="1" ht="12.75" hidden="1" customHeight="1" outlineLevel="1" x14ac:dyDescent="0.2">
      <c r="A150" s="68" t="b">
        <f t="shared" ca="1" si="29"/>
        <v>1</v>
      </c>
      <c r="B150" s="81" t="str">
        <f ca="1">'2-Expenditures'!B232</f>
        <v>B</v>
      </c>
      <c r="C150" s="75">
        <f>'2-Expenditures'!C232</f>
        <v>0</v>
      </c>
      <c r="D150" s="88">
        <f>'2-Expenditures'!I232</f>
        <v>0</v>
      </c>
      <c r="E150" s="87"/>
      <c r="F150" s="90">
        <f>IF(F$16=$C$1,$D150-SUM($G150:$I150),0)</f>
        <v>0</v>
      </c>
      <c r="G150" s="90">
        <f>IF(G$16=$C$1,$D150-SUM($F150,$H150:$I150),0)</f>
        <v>0</v>
      </c>
      <c r="H150" s="90">
        <f>IF(H$16=$C$1,$D150-SUM($F150:$G150,$I150),0)</f>
        <v>0</v>
      </c>
      <c r="I150" s="90">
        <f>IF(I$16=$C$1,$D150-SUM($F150:$H150),0)</f>
        <v>0</v>
      </c>
      <c r="J150" s="95"/>
      <c r="K150" s="60" t="str">
        <f t="shared" si="30"/>
        <v/>
      </c>
      <c r="L150" s="60" t="str">
        <f t="shared" si="30"/>
        <v/>
      </c>
      <c r="M150" s="60" t="str">
        <f t="shared" si="30"/>
        <v/>
      </c>
      <c r="N150" s="60" t="str">
        <f t="shared" si="30"/>
        <v/>
      </c>
      <c r="P150" s="46"/>
      <c r="Q150" s="46"/>
      <c r="R150" s="46"/>
      <c r="S150" s="46"/>
      <c r="T150" s="46"/>
      <c r="U150" s="46"/>
      <c r="V150" s="46"/>
      <c r="W150" s="46"/>
      <c r="X150" s="46"/>
      <c r="Y150" s="46"/>
    </row>
    <row r="151" spans="1:25" s="45" customFormat="1" ht="12.75" hidden="1" customHeight="1" outlineLevel="1" x14ac:dyDescent="0.2">
      <c r="A151" s="68" t="b">
        <f t="shared" ca="1" si="29"/>
        <v>1</v>
      </c>
      <c r="B151" s="81" t="str">
        <f ca="1">'2-Expenditures'!B233</f>
        <v>C</v>
      </c>
      <c r="C151" s="75">
        <f>'2-Expenditures'!C233</f>
        <v>0</v>
      </c>
      <c r="D151" s="88">
        <f>'2-Expenditures'!I233</f>
        <v>0</v>
      </c>
      <c r="E151" s="87"/>
      <c r="F151" s="90">
        <f>IF(F$16=$C$1,$D151-SUM($G151:$I151),0)</f>
        <v>0</v>
      </c>
      <c r="G151" s="90">
        <f>IF(G$16=$C$1,$D151-SUM($F151,$H151:$I151),0)</f>
        <v>0</v>
      </c>
      <c r="H151" s="90">
        <f>IF(H$16=$C$1,$D151-SUM($F151:$G151,$I151),0)</f>
        <v>0</v>
      </c>
      <c r="I151" s="90">
        <f>IF(I$16=$C$1,$D151-SUM($F151:$H151),0)</f>
        <v>0</v>
      </c>
      <c r="J151" s="95"/>
      <c r="K151" s="60" t="str">
        <f t="shared" si="30"/>
        <v/>
      </c>
      <c r="L151" s="60" t="str">
        <f t="shared" si="30"/>
        <v/>
      </c>
      <c r="M151" s="60" t="str">
        <f t="shared" si="30"/>
        <v/>
      </c>
      <c r="N151" s="60" t="str">
        <f t="shared" si="30"/>
        <v/>
      </c>
      <c r="P151" s="46"/>
      <c r="Q151" s="46"/>
      <c r="R151" s="46"/>
      <c r="S151" s="46"/>
      <c r="T151" s="46"/>
      <c r="U151" s="46"/>
      <c r="V151" s="46"/>
      <c r="W151" s="46"/>
      <c r="X151" s="46"/>
      <c r="Y151" s="46"/>
    </row>
    <row r="152" spans="1:25" ht="12.75" hidden="1" customHeight="1" outlineLevel="1" x14ac:dyDescent="0.2">
      <c r="A152" s="68" t="b">
        <f t="shared" ca="1" si="29"/>
        <v>1</v>
      </c>
      <c r="B152" s="81" t="str">
        <f ca="1">'2-Expenditures'!B234</f>
        <v>D</v>
      </c>
      <c r="C152" s="75">
        <f>'2-Expenditures'!C234</f>
        <v>0</v>
      </c>
      <c r="D152" s="88">
        <f>'2-Expenditures'!I234</f>
        <v>0</v>
      </c>
      <c r="E152" s="87"/>
      <c r="F152" s="90">
        <f>IF(F$16=$C$1,$D152-SUM($G152:$I152),0)</f>
        <v>0</v>
      </c>
      <c r="G152" s="90">
        <f>IF(G$16=$C$1,$D152-SUM($F152,$H152:$I152),0)</f>
        <v>0</v>
      </c>
      <c r="H152" s="90">
        <f>IF(H$16=$C$1,$D152-SUM($F152:$G152,$I152),0)</f>
        <v>0</v>
      </c>
      <c r="I152" s="90">
        <f>IF(I$16=$C$1,$D152-SUM($F152:$H152),0)</f>
        <v>0</v>
      </c>
      <c r="J152" s="95"/>
      <c r="K152" s="60" t="str">
        <f t="shared" si="30"/>
        <v/>
      </c>
      <c r="L152" s="60" t="str">
        <f t="shared" si="30"/>
        <v/>
      </c>
      <c r="M152" s="60" t="str">
        <f t="shared" si="30"/>
        <v/>
      </c>
      <c r="N152" s="60" t="str">
        <f t="shared" si="30"/>
        <v/>
      </c>
    </row>
    <row r="153" spans="1:25" ht="13.5" hidden="1" customHeight="1" outlineLevel="1" thickBot="1" x14ac:dyDescent="0.25">
      <c r="A153" s="68" t="b">
        <f t="shared" ca="1" si="29"/>
        <v>1</v>
      </c>
      <c r="B153" s="81" t="str">
        <f ca="1">'2-Expenditures'!B235</f>
        <v>E</v>
      </c>
      <c r="C153" s="75">
        <f>'2-Expenditures'!C235</f>
        <v>0</v>
      </c>
      <c r="D153" s="88">
        <f>'2-Expenditures'!I235</f>
        <v>0</v>
      </c>
      <c r="E153" s="87"/>
      <c r="F153" s="90">
        <f>IF(F$16=$C$1,$D153-SUM($G153:$I153),0)</f>
        <v>0</v>
      </c>
      <c r="G153" s="90">
        <f>IF(G$16=$C$1,$D153-SUM($F153,$H153:$I153),0)</f>
        <v>0</v>
      </c>
      <c r="H153" s="90">
        <f>IF(H$16=$C$1,$D153-SUM($F153:$G153,$I153),0)</f>
        <v>0</v>
      </c>
      <c r="I153" s="90">
        <f>IF(I$16=$C$1,$D153-SUM($F153:$H153),0)</f>
        <v>0</v>
      </c>
      <c r="J153" s="95"/>
      <c r="K153" s="60" t="str">
        <f t="shared" si="30"/>
        <v/>
      </c>
      <c r="L153" s="60" t="str">
        <f t="shared" si="30"/>
        <v/>
      </c>
      <c r="M153" s="60" t="str">
        <f t="shared" si="30"/>
        <v/>
      </c>
      <c r="N153" s="60" t="str">
        <f t="shared" si="30"/>
        <v/>
      </c>
    </row>
    <row r="154" spans="1:25" ht="14.25" hidden="1" outlineLevel="1" thickTop="1" thickBot="1" x14ac:dyDescent="0.25">
      <c r="A154" s="68" t="b">
        <f t="shared" ca="1" si="29"/>
        <v>1</v>
      </c>
      <c r="B154" s="50" t="str">
        <f ca="1">'2-Expenditures'!B246</f>
        <v>F</v>
      </c>
      <c r="C154" s="51" t="s">
        <v>2322</v>
      </c>
      <c r="D154" s="53">
        <f ca="1">SUMIFS(D149:OFFSET(D154,-1,0),$A149:OFFSET($A154,-1,0),TRUE)</f>
        <v>0</v>
      </c>
      <c r="E154"/>
      <c r="F154" s="53">
        <f ca="1">SUMIFS(F149:OFFSET(F154,-1,0),$A149:OFFSET($A154,-1,0),TRUE)</f>
        <v>0</v>
      </c>
      <c r="G154" s="53">
        <f ca="1">SUMIFS(G149:OFFSET(G154,-1,0),$A149:OFFSET($A154,-1,0),TRUE)</f>
        <v>0</v>
      </c>
      <c r="H154" s="53">
        <f ca="1">SUMIFS(H149:OFFSET(H154,-1,0),$A149:OFFSET($A154,-1,0),TRUE)</f>
        <v>0</v>
      </c>
      <c r="I154" s="53">
        <f ca="1">SUMIFS(I149:OFFSET(I154,-1,0),$A149:OFFSET($A154,-1,0),TRUE)</f>
        <v>0</v>
      </c>
      <c r="J154" s="61"/>
      <c r="K154" s="60"/>
      <c r="L154" s="60"/>
      <c r="M154" s="60"/>
      <c r="N154" s="60"/>
    </row>
    <row r="155" spans="1:25" collapsed="1" x14ac:dyDescent="0.2">
      <c r="A155" s="68" t="str">
        <f t="shared" si="29"/>
        <v/>
      </c>
    </row>
    <row r="156" spans="1:25" x14ac:dyDescent="0.2">
      <c r="A156" s="68" t="str">
        <f t="shared" si="29"/>
        <v/>
      </c>
      <c r="B156" s="55" t="s">
        <v>2333</v>
      </c>
    </row>
    <row r="157" spans="1:25" ht="15.75" hidden="1" outlineLevel="1" x14ac:dyDescent="0.2">
      <c r="A157" s="68" t="str">
        <f t="shared" si="29"/>
        <v/>
      </c>
      <c r="B157" s="77" t="s">
        <v>2278</v>
      </c>
      <c r="C157" s="77" t="str">
        <f>INDEX('Salary and Cost Data'!$AJ$2:$AN$2,MATCH(B157,'Salary and Cost Data'!$AJ$5:$AN$5,0))</f>
        <v>FY 2027-28</v>
      </c>
      <c r="D157" s="77"/>
      <c r="E157" s="77"/>
      <c r="F157" s="77"/>
      <c r="G157" s="77"/>
      <c r="H157" s="77"/>
      <c r="I157" s="77"/>
      <c r="J157" s="77"/>
    </row>
    <row r="158" spans="1:25" ht="13.5" hidden="1" outlineLevel="1" thickBot="1" x14ac:dyDescent="0.25">
      <c r="B158" s="49"/>
      <c r="C158" s="49"/>
    </row>
    <row r="159" spans="1:25" ht="13.5" hidden="1" outlineLevel="1" thickBot="1" x14ac:dyDescent="0.25">
      <c r="A159" s="68" t="str">
        <f t="shared" si="29"/>
        <v/>
      </c>
      <c r="B159" s="54" t="s">
        <v>2326</v>
      </c>
      <c r="C159" s="48"/>
      <c r="D159" s="48"/>
      <c r="E159" s="48"/>
      <c r="F159" s="48"/>
      <c r="G159" s="48"/>
      <c r="H159" s="48"/>
      <c r="I159" s="48"/>
      <c r="J159" s="48"/>
    </row>
    <row r="160" spans="1:25" ht="25.5" hidden="1" outlineLevel="1" x14ac:dyDescent="0.2">
      <c r="A160" s="68" t="str">
        <f t="shared" si="29"/>
        <v/>
      </c>
      <c r="B160" s="84" t="s">
        <v>2317</v>
      </c>
      <c r="C160" s="78" t="s">
        <v>2286</v>
      </c>
      <c r="D160" s="78" t="s">
        <v>2314</v>
      </c>
      <c r="E160" s="78" t="s">
        <v>2287</v>
      </c>
      <c r="F160" s="89" t="s">
        <v>2292</v>
      </c>
      <c r="G160" s="89" t="s">
        <v>2293</v>
      </c>
      <c r="H160" s="89" t="s">
        <v>2294</v>
      </c>
      <c r="I160" s="89" t="s">
        <v>2295</v>
      </c>
      <c r="J160" s="92" t="s">
        <v>2291</v>
      </c>
      <c r="K160" s="46" t="s">
        <v>2292</v>
      </c>
      <c r="L160" s="46" t="s">
        <v>2293</v>
      </c>
      <c r="M160" s="46" t="s">
        <v>2294</v>
      </c>
      <c r="N160" s="46" t="s">
        <v>2295</v>
      </c>
    </row>
    <row r="161" spans="1:25" hidden="1" outlineLevel="1" x14ac:dyDescent="0.2">
      <c r="A161" s="68" t="b">
        <f t="shared" ca="1" si="29"/>
        <v>1</v>
      </c>
      <c r="B161" s="81" t="str">
        <f ca="1">'2-Expenditures'!B17</f>
        <v>A</v>
      </c>
      <c r="C161" s="75">
        <f>'2-Expenditures'!C253</f>
        <v>0</v>
      </c>
      <c r="D161" s="86">
        <f>'2-Expenditures'!I253</f>
        <v>0</v>
      </c>
      <c r="E161" s="76">
        <f>'2-Expenditures'!E253</f>
        <v>0</v>
      </c>
      <c r="F161" s="90">
        <f>IF(F$16=$C$1,$D161-SUM($G161:$I161),0)</f>
        <v>0</v>
      </c>
      <c r="G161" s="90">
        <f>IF(G$16=$C$1,$D161-SUM($F161,$H161:$I161),0)</f>
        <v>0</v>
      </c>
      <c r="H161" s="90">
        <f>IF(H$16=$C$1,$D161-SUM($F161:$G161,$I161),0)</f>
        <v>0</v>
      </c>
      <c r="I161" s="90">
        <f>IF(I$16=$C$1,$D161-SUM($F161:$H161),0)</f>
        <v>0</v>
      </c>
      <c r="J161" s="93">
        <f>'2-Expenditures'!J253</f>
        <v>0</v>
      </c>
      <c r="K161" s="60" t="str">
        <f t="shared" ref="K161:N165" si="31">IFERROR(F161/$D161,"")</f>
        <v/>
      </c>
      <c r="L161" s="60" t="str">
        <f t="shared" si="31"/>
        <v/>
      </c>
      <c r="M161" s="60" t="str">
        <f t="shared" si="31"/>
        <v/>
      </c>
      <c r="N161" s="60" t="str">
        <f t="shared" si="31"/>
        <v/>
      </c>
    </row>
    <row r="162" spans="1:25" hidden="1" outlineLevel="1" x14ac:dyDescent="0.2">
      <c r="A162" s="68" t="b">
        <f t="shared" ca="1" si="29"/>
        <v>1</v>
      </c>
      <c r="B162" s="81" t="str">
        <f ca="1">'2-Expenditures'!B18</f>
        <v>B</v>
      </c>
      <c r="C162" s="75">
        <f>'2-Expenditures'!C254</f>
        <v>0</v>
      </c>
      <c r="D162" s="86">
        <f>'2-Expenditures'!I254</f>
        <v>0</v>
      </c>
      <c r="E162" s="76">
        <f>'2-Expenditures'!E254</f>
        <v>0</v>
      </c>
      <c r="F162" s="90">
        <f>IF(F$16=$C$1,$D162-SUM($G162:$I162),0)</f>
        <v>0</v>
      </c>
      <c r="G162" s="90">
        <f>IF(G$16=$C$1,$D162-SUM($F162,$H162:$I162),0)</f>
        <v>0</v>
      </c>
      <c r="H162" s="90">
        <f>IF(H$16=$C$1,$D162-SUM($F162:$G162,$I162),0)</f>
        <v>0</v>
      </c>
      <c r="I162" s="90">
        <f>IF(I$16=$C$1,$D162-SUM($F162:$H162),0)</f>
        <v>0</v>
      </c>
      <c r="J162" s="93">
        <f>'2-Expenditures'!J254</f>
        <v>0</v>
      </c>
      <c r="K162" s="60" t="str">
        <f t="shared" si="31"/>
        <v/>
      </c>
      <c r="L162" s="60" t="str">
        <f t="shared" si="31"/>
        <v/>
      </c>
      <c r="M162" s="60" t="str">
        <f t="shared" si="31"/>
        <v/>
      </c>
      <c r="N162" s="60" t="str">
        <f t="shared" si="31"/>
        <v/>
      </c>
    </row>
    <row r="163" spans="1:25" hidden="1" outlineLevel="1" x14ac:dyDescent="0.2">
      <c r="A163" s="68" t="b">
        <f t="shared" ca="1" si="29"/>
        <v>1</v>
      </c>
      <c r="B163" s="81" t="str">
        <f ca="1">'2-Expenditures'!B19</f>
        <v>C</v>
      </c>
      <c r="C163" s="75">
        <f>'2-Expenditures'!C255</f>
        <v>0</v>
      </c>
      <c r="D163" s="86">
        <f>'2-Expenditures'!I255</f>
        <v>0</v>
      </c>
      <c r="E163" s="76">
        <f>'2-Expenditures'!E255</f>
        <v>0</v>
      </c>
      <c r="F163" s="90">
        <f>IF(F$16=$C$1,$D163-SUM($G163:$I163),0)</f>
        <v>0</v>
      </c>
      <c r="G163" s="90">
        <f>IF(G$16=$C$1,$D163-SUM($F163,$H163:$I163),0)</f>
        <v>0</v>
      </c>
      <c r="H163" s="90">
        <f>IF(H$16=$C$1,$D163-SUM($F163:$G163,$I163),0)</f>
        <v>0</v>
      </c>
      <c r="I163" s="90">
        <f>IF(I$16=$C$1,$D163-SUM($F163:$H163),0)</f>
        <v>0</v>
      </c>
      <c r="J163" s="93">
        <f>'2-Expenditures'!J255</f>
        <v>0</v>
      </c>
      <c r="K163" s="60" t="str">
        <f t="shared" si="31"/>
        <v/>
      </c>
      <c r="L163" s="60" t="str">
        <f t="shared" si="31"/>
        <v/>
      </c>
      <c r="M163" s="60" t="str">
        <f t="shared" si="31"/>
        <v/>
      </c>
      <c r="N163" s="60" t="str">
        <f t="shared" si="31"/>
        <v/>
      </c>
    </row>
    <row r="164" spans="1:25" ht="12.75" hidden="1" customHeight="1" outlineLevel="1" x14ac:dyDescent="0.2">
      <c r="A164" s="68" t="b">
        <f t="shared" ca="1" si="29"/>
        <v>1</v>
      </c>
      <c r="B164" s="81" t="str">
        <f ca="1">'2-Expenditures'!B20</f>
        <v>D</v>
      </c>
      <c r="C164" s="75">
        <f>'2-Expenditures'!C256</f>
        <v>0</v>
      </c>
      <c r="D164" s="86">
        <f>'2-Expenditures'!I256</f>
        <v>0</v>
      </c>
      <c r="E164" s="76">
        <f>'2-Expenditures'!E256</f>
        <v>0</v>
      </c>
      <c r="F164" s="90">
        <f>IF(F$16=$C$1,$D164-SUM($G164:$I164),0)</f>
        <v>0</v>
      </c>
      <c r="G164" s="90">
        <f>IF(G$16=$C$1,$D164-SUM($F164,$H164:$I164),0)</f>
        <v>0</v>
      </c>
      <c r="H164" s="90">
        <f>IF(H$16=$C$1,$D164-SUM($F164:$G164,$I164),0)</f>
        <v>0</v>
      </c>
      <c r="I164" s="90">
        <f>IF(I$16=$C$1,$D164-SUM($F164:$H164),0)</f>
        <v>0</v>
      </c>
      <c r="J164" s="93">
        <f>'2-Expenditures'!J256</f>
        <v>0</v>
      </c>
      <c r="K164" s="60" t="str">
        <f t="shared" si="31"/>
        <v/>
      </c>
      <c r="L164" s="60" t="str">
        <f t="shared" si="31"/>
        <v/>
      </c>
      <c r="M164" s="60" t="str">
        <f t="shared" si="31"/>
        <v/>
      </c>
      <c r="N164" s="60" t="str">
        <f t="shared" si="31"/>
        <v/>
      </c>
    </row>
    <row r="165" spans="1:25" ht="12.75" hidden="1" customHeight="1" outlineLevel="1" thickBot="1" x14ac:dyDescent="0.25">
      <c r="A165" s="68" t="b">
        <f t="shared" ca="1" si="29"/>
        <v>1</v>
      </c>
      <c r="B165" s="81" t="str">
        <f ca="1">'2-Expenditures'!B21</f>
        <v>E</v>
      </c>
      <c r="C165" s="75">
        <f>'2-Expenditures'!C257</f>
        <v>0</v>
      </c>
      <c r="D165" s="86">
        <f>'2-Expenditures'!I257</f>
        <v>0</v>
      </c>
      <c r="E165" s="76">
        <f>'2-Expenditures'!E257</f>
        <v>0</v>
      </c>
      <c r="F165" s="90">
        <f>IF(F$16=$C$1,$D165-SUM($G165:$I165),0)</f>
        <v>0</v>
      </c>
      <c r="G165" s="90">
        <f>IF(G$16=$C$1,$D165-SUM($F165,$H165:$I165),0)</f>
        <v>0</v>
      </c>
      <c r="H165" s="90">
        <f>IF(H$16=$C$1,$D165-SUM($F165:$G165,$I165),0)</f>
        <v>0</v>
      </c>
      <c r="I165" s="90">
        <f>IF(I$16=$C$1,$D165-SUM($F165:$H165),0)</f>
        <v>0</v>
      </c>
      <c r="J165" s="93">
        <f>'2-Expenditures'!J257</f>
        <v>0</v>
      </c>
      <c r="K165" s="60" t="str">
        <f t="shared" si="31"/>
        <v/>
      </c>
      <c r="L165" s="60" t="str">
        <f t="shared" si="31"/>
        <v/>
      </c>
      <c r="M165" s="60" t="str">
        <f t="shared" si="31"/>
        <v/>
      </c>
      <c r="N165" s="60" t="str">
        <f t="shared" si="31"/>
        <v/>
      </c>
    </row>
    <row r="166" spans="1:25" ht="14.25" hidden="1" outlineLevel="1" thickTop="1" thickBot="1" x14ac:dyDescent="0.25">
      <c r="A166" s="68" t="b">
        <f t="shared" ca="1" si="29"/>
        <v>1</v>
      </c>
      <c r="B166" s="50" t="str">
        <f ca="1">'2-Expenditures'!B32</f>
        <v>F</v>
      </c>
      <c r="C166" s="51" t="s">
        <v>2313</v>
      </c>
      <c r="D166" s="52">
        <f ca="1">SUMIFS(D161:OFFSET(D166,-1,0),$A161:OFFSET($A166,-1,0),TRUE)</f>
        <v>0</v>
      </c>
      <c r="E166" s="52">
        <f ca="1">SUMIFS(E161:OFFSET(E166,-1,0),$A161:OFFSET($A166,-1,0),TRUE)</f>
        <v>0</v>
      </c>
      <c r="F166" s="53">
        <f ca="1">SUMIFS(F161:OFFSET(F166,-1,0),$A161:OFFSET($A166,-1,0),TRUE)</f>
        <v>0</v>
      </c>
      <c r="G166" s="53">
        <f ca="1">SUMIFS(G161:OFFSET(G166,-1,0),$A161:OFFSET($A166,-1,0),TRUE)</f>
        <v>0</v>
      </c>
      <c r="H166" s="53">
        <f ca="1">SUMIFS(H161:OFFSET(H166,-1,0),$A161:OFFSET($A166,-1,0),TRUE)</f>
        <v>0</v>
      </c>
      <c r="I166" s="53">
        <f ca="1">SUMIFS(I161:OFFSET(I166,-1,0),$A161:OFFSET($A166,-1,0),TRUE)</f>
        <v>0</v>
      </c>
      <c r="J166" s="94">
        <f ca="1">SUMIFS(J161:OFFSET(J166,-1,0),$A161:OFFSET($A166,-1,0),TRUE)</f>
        <v>0</v>
      </c>
      <c r="K166" s="60"/>
      <c r="L166" s="60"/>
      <c r="M166" s="60"/>
      <c r="N166" s="60"/>
    </row>
    <row r="167" spans="1:25" ht="13.5" hidden="1" outlineLevel="1" thickBot="1" x14ac:dyDescent="0.25">
      <c r="A167" s="68" t="str">
        <f t="shared" si="29"/>
        <v/>
      </c>
      <c r="F167" s="46">
        <f>$D167*K167</f>
        <v>0</v>
      </c>
      <c r="G167" s="46">
        <f>$D167*L167</f>
        <v>0</v>
      </c>
      <c r="H167" s="46">
        <f>$D167*M167</f>
        <v>0</v>
      </c>
      <c r="I167" s="46">
        <f>$D167*N167</f>
        <v>0</v>
      </c>
      <c r="K167" s="60"/>
      <c r="L167" s="60"/>
      <c r="M167" s="60"/>
      <c r="N167" s="60"/>
    </row>
    <row r="168" spans="1:25" ht="13.5" hidden="1" outlineLevel="1" thickBot="1" x14ac:dyDescent="0.25">
      <c r="A168" s="68" t="str">
        <f t="shared" si="29"/>
        <v/>
      </c>
      <c r="B168" s="54" t="s">
        <v>2327</v>
      </c>
      <c r="C168" s="48"/>
      <c r="D168" s="48"/>
      <c r="E168" s="48"/>
      <c r="F168" s="48"/>
      <c r="G168" s="48"/>
      <c r="H168" s="48"/>
      <c r="I168" s="48"/>
      <c r="J168" s="48"/>
      <c r="K168" s="60"/>
      <c r="L168" s="60"/>
      <c r="M168" s="60"/>
      <c r="N168" s="60"/>
    </row>
    <row r="169" spans="1:25" s="45" customFormat="1" ht="25.5" hidden="1" customHeight="1" outlineLevel="1" x14ac:dyDescent="0.2">
      <c r="A169" s="68" t="str">
        <f t="shared" si="29"/>
        <v/>
      </c>
      <c r="B169" s="84" t="s">
        <v>2317</v>
      </c>
      <c r="C169" s="78" t="s">
        <v>2318</v>
      </c>
      <c r="D169" s="78" t="s">
        <v>2314</v>
      </c>
      <c r="E169" s="87"/>
      <c r="F169" s="89" t="s">
        <v>2292</v>
      </c>
      <c r="G169" s="89" t="s">
        <v>2293</v>
      </c>
      <c r="H169" s="89" t="s">
        <v>2294</v>
      </c>
      <c r="I169" s="89" t="s">
        <v>2295</v>
      </c>
      <c r="J169" s="92" t="s">
        <v>2291</v>
      </c>
      <c r="K169" s="46" t="s">
        <v>2292</v>
      </c>
      <c r="L169" s="46" t="s">
        <v>2293</v>
      </c>
      <c r="M169" s="46" t="s">
        <v>2294</v>
      </c>
      <c r="N169" s="46" t="s">
        <v>2295</v>
      </c>
      <c r="P169" s="46"/>
      <c r="Q169" s="46"/>
      <c r="R169" s="46"/>
      <c r="S169" s="46"/>
      <c r="T169" s="46"/>
      <c r="U169" s="46"/>
      <c r="V169" s="46"/>
      <c r="W169" s="46"/>
      <c r="X169" s="46"/>
      <c r="Y169" s="46"/>
    </row>
    <row r="170" spans="1:25" s="45" customFormat="1" ht="25.5" hidden="1" customHeight="1" outlineLevel="1" x14ac:dyDescent="0.2">
      <c r="A170" s="68"/>
      <c r="B170" s="81" t="str">
        <f ca="1">'2-Expenditures'!B272</f>
        <v>A</v>
      </c>
      <c r="C170" s="79" t="str">
        <f>'2-Expenditures'!C272</f>
        <v>Centrally Appropriated / POTS Costs</v>
      </c>
      <c r="D170" s="88">
        <f>'2-Expenditures'!I272</f>
        <v>0</v>
      </c>
      <c r="E170" s="87"/>
      <c r="F170" s="96"/>
      <c r="G170" s="96"/>
      <c r="H170" s="96"/>
      <c r="I170" s="96"/>
      <c r="J170" s="93">
        <f>'2-Expenditures'!J272</f>
        <v>0</v>
      </c>
      <c r="K170" s="60" t="str">
        <f t="shared" ref="K170:N180" si="32">IFERROR(F170/$D170,"")</f>
        <v/>
      </c>
      <c r="L170" s="60" t="str">
        <f t="shared" si="32"/>
        <v/>
      </c>
      <c r="M170" s="60" t="str">
        <f t="shared" si="32"/>
        <v/>
      </c>
      <c r="N170" s="60" t="str">
        <f t="shared" si="32"/>
        <v/>
      </c>
      <c r="P170" s="46"/>
      <c r="Q170" s="46"/>
      <c r="R170" s="46"/>
      <c r="S170" s="46"/>
      <c r="T170" s="46"/>
      <c r="U170" s="46"/>
      <c r="V170" s="46"/>
      <c r="W170" s="46"/>
      <c r="X170" s="46"/>
      <c r="Y170" s="46"/>
    </row>
    <row r="171" spans="1:25" s="45" customFormat="1" ht="12.75" hidden="1" customHeight="1" outlineLevel="1" x14ac:dyDescent="0.2">
      <c r="A171" s="68" t="b">
        <f t="shared" ca="1" si="29"/>
        <v>1</v>
      </c>
      <c r="B171" s="81" t="str">
        <f ca="1">'2-Expenditures'!B274</f>
        <v>C</v>
      </c>
      <c r="C171" s="79" t="s">
        <v>33</v>
      </c>
      <c r="D171" s="88">
        <f>'2-Expenditures'!I274</f>
        <v>0</v>
      </c>
      <c r="E171" s="87"/>
      <c r="F171" s="90">
        <f t="shared" ref="F171:F180" si="33">IF(F$16=$C$1,$D171-SUM($G171:$I171),0)</f>
        <v>0</v>
      </c>
      <c r="G171" s="90">
        <f t="shared" ref="G171:G180" si="34">IF(G$16=$C$1,$D171-SUM($F171,$H171:$I171),0)</f>
        <v>0</v>
      </c>
      <c r="H171" s="90">
        <f t="shared" ref="H171:H180" si="35">IF(H$16=$C$1,$D171-SUM($F171:$G171,$I171),0)</f>
        <v>0</v>
      </c>
      <c r="I171" s="90">
        <f t="shared" ref="I171:I180" si="36">IF(I$16=$C$1,$D171-SUM($F171:$H171),0)</f>
        <v>0</v>
      </c>
      <c r="J171" s="93">
        <f>'2-Expenditures'!J274</f>
        <v>0</v>
      </c>
      <c r="K171" s="60" t="str">
        <f t="shared" si="32"/>
        <v/>
      </c>
      <c r="L171" s="60" t="str">
        <f t="shared" si="32"/>
        <v/>
      </c>
      <c r="M171" s="60" t="str">
        <f t="shared" si="32"/>
        <v/>
      </c>
      <c r="N171" s="60" t="str">
        <f t="shared" si="32"/>
        <v/>
      </c>
      <c r="P171" s="46"/>
      <c r="Q171" s="46"/>
      <c r="R171" s="46"/>
      <c r="S171" s="46"/>
      <c r="T171" s="46"/>
      <c r="U171" s="46"/>
      <c r="V171" s="46"/>
      <c r="W171" s="46"/>
      <c r="X171" s="46"/>
      <c r="Y171" s="46"/>
    </row>
    <row r="172" spans="1:25" s="45" customFormat="1" ht="12.75" hidden="1" customHeight="1" outlineLevel="1" x14ac:dyDescent="0.2">
      <c r="A172" s="68" t="b">
        <f t="shared" ca="1" si="29"/>
        <v>1</v>
      </c>
      <c r="B172" s="81" t="str">
        <f ca="1">'2-Expenditures'!B275</f>
        <v>D</v>
      </c>
      <c r="C172" s="79" t="s">
        <v>2362</v>
      </c>
      <c r="D172" s="88">
        <f>'2-Expenditures'!I275</f>
        <v>0</v>
      </c>
      <c r="E172" s="87"/>
      <c r="F172" s="90">
        <f t="shared" si="33"/>
        <v>0</v>
      </c>
      <c r="G172" s="90">
        <f t="shared" si="34"/>
        <v>0</v>
      </c>
      <c r="H172" s="90">
        <f t="shared" si="35"/>
        <v>0</v>
      </c>
      <c r="I172" s="90">
        <f t="shared" si="36"/>
        <v>0</v>
      </c>
      <c r="J172" s="93">
        <f>'2-Expenditures'!J275</f>
        <v>0</v>
      </c>
      <c r="K172" s="60" t="str">
        <f t="shared" si="32"/>
        <v/>
      </c>
      <c r="L172" s="60" t="str">
        <f t="shared" si="32"/>
        <v/>
      </c>
      <c r="M172" s="60" t="str">
        <f t="shared" si="32"/>
        <v/>
      </c>
      <c r="N172" s="60" t="str">
        <f t="shared" si="32"/>
        <v/>
      </c>
      <c r="P172" s="46"/>
      <c r="Q172" s="46"/>
      <c r="R172" s="46"/>
      <c r="S172" s="46"/>
      <c r="T172" s="46"/>
      <c r="U172" s="46"/>
      <c r="V172" s="46"/>
      <c r="W172" s="46"/>
      <c r="X172" s="46"/>
      <c r="Y172" s="46"/>
    </row>
    <row r="173" spans="1:25" s="45" customFormat="1" ht="12.75" hidden="1" customHeight="1" outlineLevel="1" x14ac:dyDescent="0.2">
      <c r="A173" s="68" t="b">
        <f t="shared" ca="1" si="29"/>
        <v>1</v>
      </c>
      <c r="B173" s="81" t="str">
        <f ca="1">'2-Expenditures'!B276</f>
        <v>E</v>
      </c>
      <c r="C173" s="79" t="s">
        <v>2365</v>
      </c>
      <c r="D173" s="88">
        <f>'2-Expenditures'!I276</f>
        <v>0</v>
      </c>
      <c r="E173" s="87"/>
      <c r="F173" s="90">
        <f t="shared" si="33"/>
        <v>0</v>
      </c>
      <c r="G173" s="90">
        <f t="shared" si="34"/>
        <v>0</v>
      </c>
      <c r="H173" s="90">
        <f t="shared" si="35"/>
        <v>0</v>
      </c>
      <c r="I173" s="90">
        <f t="shared" si="36"/>
        <v>0</v>
      </c>
      <c r="J173" s="93">
        <f>'2-Expenditures'!J276</f>
        <v>0</v>
      </c>
      <c r="K173" s="60" t="str">
        <f t="shared" si="32"/>
        <v/>
      </c>
      <c r="L173" s="60" t="str">
        <f t="shared" si="32"/>
        <v/>
      </c>
      <c r="M173" s="60" t="str">
        <f t="shared" si="32"/>
        <v/>
      </c>
      <c r="N173" s="60" t="str">
        <f t="shared" si="32"/>
        <v/>
      </c>
      <c r="P173" s="46"/>
      <c r="Q173" s="46"/>
      <c r="R173" s="46"/>
      <c r="S173" s="46"/>
      <c r="T173" s="46"/>
      <c r="U173" s="46"/>
      <c r="V173" s="46"/>
      <c r="W173" s="46"/>
      <c r="X173" s="46"/>
      <c r="Y173" s="46"/>
    </row>
    <row r="174" spans="1:25" s="45" customFormat="1" ht="12.75" hidden="1" customHeight="1" outlineLevel="1" x14ac:dyDescent="0.2">
      <c r="A174" s="68" t="b">
        <f t="shared" ca="1" si="29"/>
        <v>1</v>
      </c>
      <c r="B174" s="81" t="str">
        <f ca="1">'2-Expenditures'!B277</f>
        <v>F</v>
      </c>
      <c r="C174" s="79" t="s">
        <v>64</v>
      </c>
      <c r="D174" s="88">
        <f>'2-Expenditures'!I277</f>
        <v>0</v>
      </c>
      <c r="E174" s="87"/>
      <c r="F174" s="90">
        <f t="shared" si="33"/>
        <v>0</v>
      </c>
      <c r="G174" s="90">
        <f t="shared" si="34"/>
        <v>0</v>
      </c>
      <c r="H174" s="90">
        <f t="shared" si="35"/>
        <v>0</v>
      </c>
      <c r="I174" s="90">
        <f t="shared" si="36"/>
        <v>0</v>
      </c>
      <c r="J174" s="93">
        <f>'2-Expenditures'!J277</f>
        <v>0</v>
      </c>
      <c r="K174" s="60" t="str">
        <f t="shared" si="32"/>
        <v/>
      </c>
      <c r="L174" s="60" t="str">
        <f t="shared" si="32"/>
        <v/>
      </c>
      <c r="M174" s="60" t="str">
        <f t="shared" si="32"/>
        <v/>
      </c>
      <c r="N174" s="60" t="str">
        <f t="shared" si="32"/>
        <v/>
      </c>
      <c r="P174" s="46"/>
      <c r="Q174" s="46"/>
      <c r="R174" s="46"/>
      <c r="S174" s="46"/>
      <c r="T174" s="46"/>
      <c r="U174" s="46"/>
      <c r="V174" s="46"/>
      <c r="W174" s="46"/>
      <c r="X174" s="46"/>
      <c r="Y174" s="46"/>
    </row>
    <row r="175" spans="1:25" s="45" customFormat="1" ht="12.75" hidden="1" customHeight="1" outlineLevel="1" x14ac:dyDescent="0.2">
      <c r="A175" s="68" t="b">
        <f t="shared" ca="1" si="29"/>
        <v>1</v>
      </c>
      <c r="B175" s="81" t="str">
        <f ca="1">'2-Expenditures'!B278</f>
        <v>G</v>
      </c>
      <c r="C175" s="79" t="s">
        <v>70</v>
      </c>
      <c r="D175" s="88">
        <f>'2-Expenditures'!I278</f>
        <v>0</v>
      </c>
      <c r="E175" s="87"/>
      <c r="F175" s="90">
        <f t="shared" si="33"/>
        <v>0</v>
      </c>
      <c r="G175" s="90">
        <f t="shared" si="34"/>
        <v>0</v>
      </c>
      <c r="H175" s="90">
        <f t="shared" si="35"/>
        <v>0</v>
      </c>
      <c r="I175" s="90">
        <f t="shared" si="36"/>
        <v>0</v>
      </c>
      <c r="J175" s="93">
        <f>'2-Expenditures'!J278</f>
        <v>0</v>
      </c>
      <c r="K175" s="60" t="str">
        <f t="shared" si="32"/>
        <v/>
      </c>
      <c r="L175" s="60" t="str">
        <f t="shared" si="32"/>
        <v/>
      </c>
      <c r="M175" s="60" t="str">
        <f t="shared" si="32"/>
        <v/>
      </c>
      <c r="N175" s="60" t="str">
        <f t="shared" si="32"/>
        <v/>
      </c>
      <c r="O175" s="56" t="s">
        <v>2367</v>
      </c>
      <c r="P175" s="46"/>
      <c r="Q175" s="46"/>
      <c r="R175" s="46"/>
      <c r="S175" s="46"/>
      <c r="T175" s="46"/>
      <c r="U175" s="46"/>
      <c r="V175" s="46"/>
      <c r="W175" s="46"/>
      <c r="X175" s="46"/>
      <c r="Y175" s="46"/>
    </row>
    <row r="176" spans="1:25" s="45" customFormat="1" ht="12.75" hidden="1" customHeight="1" outlineLevel="2" x14ac:dyDescent="0.2">
      <c r="A176" s="68" t="b">
        <f t="shared" ca="1" si="29"/>
        <v>1</v>
      </c>
      <c r="B176" s="81" t="str">
        <f ca="1">'2-Expenditures'!B279</f>
        <v>G</v>
      </c>
      <c r="C176" s="79" t="s">
        <v>76</v>
      </c>
      <c r="D176" s="88">
        <f>'2-Expenditures'!I279</f>
        <v>0</v>
      </c>
      <c r="E176"/>
      <c r="F176" s="90">
        <f t="shared" si="33"/>
        <v>0</v>
      </c>
      <c r="G176" s="90">
        <f t="shared" si="34"/>
        <v>0</v>
      </c>
      <c r="H176" s="90">
        <f t="shared" si="35"/>
        <v>0</v>
      </c>
      <c r="I176" s="90">
        <f t="shared" si="36"/>
        <v>0</v>
      </c>
      <c r="J176" s="93">
        <f>'2-Expenditures'!J279</f>
        <v>0</v>
      </c>
      <c r="K176" s="60" t="str">
        <f t="shared" si="32"/>
        <v/>
      </c>
      <c r="L176" s="60" t="str">
        <f t="shared" si="32"/>
        <v/>
      </c>
      <c r="M176" s="60" t="str">
        <f t="shared" si="32"/>
        <v/>
      </c>
      <c r="N176" s="60" t="str">
        <f t="shared" si="32"/>
        <v/>
      </c>
      <c r="P176" s="46"/>
      <c r="Q176" s="46"/>
      <c r="R176" s="46"/>
      <c r="S176" s="46"/>
      <c r="T176" s="46"/>
      <c r="U176" s="46"/>
      <c r="V176" s="46"/>
      <c r="W176" s="46"/>
      <c r="X176" s="46"/>
      <c r="Y176" s="46"/>
    </row>
    <row r="177" spans="1:25" s="45" customFormat="1" ht="12.75" hidden="1" customHeight="1" outlineLevel="2" x14ac:dyDescent="0.2">
      <c r="A177" s="68" t="b">
        <f t="shared" ca="1" si="29"/>
        <v>1</v>
      </c>
      <c r="B177" s="81" t="str">
        <f ca="1">'2-Expenditures'!B280</f>
        <v>G</v>
      </c>
      <c r="C177" s="79" t="s">
        <v>82</v>
      </c>
      <c r="D177" s="88">
        <f>'2-Expenditures'!I280</f>
        <v>0</v>
      </c>
      <c r="E177"/>
      <c r="F177" s="90">
        <f t="shared" si="33"/>
        <v>0</v>
      </c>
      <c r="G177" s="90">
        <f t="shared" si="34"/>
        <v>0</v>
      </c>
      <c r="H177" s="90">
        <f t="shared" si="35"/>
        <v>0</v>
      </c>
      <c r="I177" s="90">
        <f t="shared" si="36"/>
        <v>0</v>
      </c>
      <c r="J177" s="93">
        <f>'2-Expenditures'!J280</f>
        <v>0</v>
      </c>
      <c r="K177" s="60" t="str">
        <f t="shared" si="32"/>
        <v/>
      </c>
      <c r="L177" s="60" t="str">
        <f t="shared" si="32"/>
        <v/>
      </c>
      <c r="M177" s="60" t="str">
        <f t="shared" si="32"/>
        <v/>
      </c>
      <c r="N177" s="60" t="str">
        <f t="shared" si="32"/>
        <v/>
      </c>
      <c r="P177" s="46"/>
      <c r="Q177" s="46"/>
      <c r="R177" s="46"/>
      <c r="S177" s="46"/>
      <c r="T177" s="46"/>
      <c r="U177" s="46"/>
      <c r="V177" s="46"/>
      <c r="W177" s="46"/>
      <c r="X177" s="46"/>
      <c r="Y177" s="46"/>
    </row>
    <row r="178" spans="1:25" s="45" customFormat="1" ht="12.75" hidden="1" customHeight="1" outlineLevel="2" x14ac:dyDescent="0.2">
      <c r="A178" s="68" t="b">
        <f t="shared" ca="1" si="29"/>
        <v>1</v>
      </c>
      <c r="B178" s="81" t="str">
        <f ca="1">'2-Expenditures'!B281</f>
        <v>G</v>
      </c>
      <c r="C178" s="79" t="s">
        <v>87</v>
      </c>
      <c r="D178" s="88">
        <f>'2-Expenditures'!I281</f>
        <v>0</v>
      </c>
      <c r="E178"/>
      <c r="F178" s="90">
        <f t="shared" si="33"/>
        <v>0</v>
      </c>
      <c r="G178" s="90">
        <f t="shared" si="34"/>
        <v>0</v>
      </c>
      <c r="H178" s="90">
        <f t="shared" si="35"/>
        <v>0</v>
      </c>
      <c r="I178" s="90">
        <f t="shared" si="36"/>
        <v>0</v>
      </c>
      <c r="J178" s="93">
        <f>'2-Expenditures'!J281</f>
        <v>0</v>
      </c>
      <c r="K178" s="60" t="str">
        <f t="shared" si="32"/>
        <v/>
      </c>
      <c r="L178" s="60" t="str">
        <f t="shared" si="32"/>
        <v/>
      </c>
      <c r="M178" s="60" t="str">
        <f t="shared" si="32"/>
        <v/>
      </c>
      <c r="N178" s="60" t="str">
        <f t="shared" si="32"/>
        <v/>
      </c>
      <c r="P178" s="46"/>
      <c r="Q178" s="46"/>
      <c r="R178" s="46"/>
      <c r="S178" s="46"/>
      <c r="T178" s="46"/>
      <c r="U178" s="46"/>
      <c r="V178" s="46"/>
      <c r="W178" s="46"/>
      <c r="X178" s="46"/>
      <c r="Y178" s="46"/>
    </row>
    <row r="179" spans="1:25" s="45" customFormat="1" ht="12.75" hidden="1" customHeight="1" outlineLevel="2" x14ac:dyDescent="0.2">
      <c r="A179" s="68" t="b">
        <f t="shared" ca="1" si="29"/>
        <v>1</v>
      </c>
      <c r="B179" s="81" t="str">
        <f ca="1">'2-Expenditures'!B282</f>
        <v>G</v>
      </c>
      <c r="C179" s="79" t="s">
        <v>92</v>
      </c>
      <c r="D179" s="88">
        <f>'2-Expenditures'!I282</f>
        <v>0</v>
      </c>
      <c r="E179"/>
      <c r="F179" s="90">
        <f t="shared" si="33"/>
        <v>0</v>
      </c>
      <c r="G179" s="90">
        <f t="shared" si="34"/>
        <v>0</v>
      </c>
      <c r="H179" s="90">
        <f t="shared" si="35"/>
        <v>0</v>
      </c>
      <c r="I179" s="90">
        <f t="shared" si="36"/>
        <v>0</v>
      </c>
      <c r="J179" s="93">
        <f>'2-Expenditures'!J282</f>
        <v>0</v>
      </c>
      <c r="K179" s="60" t="str">
        <f t="shared" si="32"/>
        <v/>
      </c>
      <c r="L179" s="60" t="str">
        <f t="shared" si="32"/>
        <v/>
      </c>
      <c r="M179" s="60" t="str">
        <f t="shared" si="32"/>
        <v/>
      </c>
      <c r="N179" s="60" t="str">
        <f t="shared" si="32"/>
        <v/>
      </c>
      <c r="P179" s="46"/>
      <c r="Q179" s="46"/>
      <c r="R179" s="46"/>
      <c r="S179" s="46"/>
      <c r="T179" s="46"/>
      <c r="U179" s="46"/>
      <c r="V179" s="46"/>
      <c r="W179" s="46"/>
      <c r="X179" s="46"/>
      <c r="Y179" s="46"/>
    </row>
    <row r="180" spans="1:25" s="45" customFormat="1" ht="13.5" hidden="1" customHeight="1" outlineLevel="2" thickBot="1" x14ac:dyDescent="0.25">
      <c r="A180" s="68" t="b">
        <f t="shared" ca="1" si="29"/>
        <v>1</v>
      </c>
      <c r="B180" s="81" t="str">
        <f ca="1">'2-Expenditures'!B283</f>
        <v>G</v>
      </c>
      <c r="C180" s="80" t="s">
        <v>96</v>
      </c>
      <c r="D180" s="88">
        <f>'2-Expenditures'!I283</f>
        <v>0</v>
      </c>
      <c r="E180"/>
      <c r="F180" s="90">
        <f t="shared" si="33"/>
        <v>0</v>
      </c>
      <c r="G180" s="90">
        <f t="shared" si="34"/>
        <v>0</v>
      </c>
      <c r="H180" s="90">
        <f t="shared" si="35"/>
        <v>0</v>
      </c>
      <c r="I180" s="90">
        <f t="shared" si="36"/>
        <v>0</v>
      </c>
      <c r="J180" s="93">
        <f>'2-Expenditures'!J283</f>
        <v>0</v>
      </c>
      <c r="K180" s="60" t="str">
        <f t="shared" si="32"/>
        <v/>
      </c>
      <c r="L180" s="60" t="str">
        <f t="shared" si="32"/>
        <v/>
      </c>
      <c r="M180" s="60" t="str">
        <f t="shared" si="32"/>
        <v/>
      </c>
      <c r="N180" s="60" t="str">
        <f t="shared" si="32"/>
        <v/>
      </c>
      <c r="P180" s="46"/>
      <c r="Q180" s="46"/>
      <c r="R180" s="46"/>
      <c r="S180" s="46"/>
      <c r="T180" s="46"/>
      <c r="U180" s="46"/>
      <c r="V180" s="46"/>
      <c r="W180" s="46"/>
      <c r="X180" s="46"/>
      <c r="Y180" s="46"/>
    </row>
    <row r="181" spans="1:25" s="45" customFormat="1" ht="14.25" hidden="1" outlineLevel="1" thickTop="1" thickBot="1" x14ac:dyDescent="0.25">
      <c r="A181" s="68" t="b">
        <f t="shared" ca="1" si="29"/>
        <v>1</v>
      </c>
      <c r="B181" s="50" t="str">
        <f ca="1">'2-Expenditures'!B286</f>
        <v>H</v>
      </c>
      <c r="C181" s="51" t="s">
        <v>2321</v>
      </c>
      <c r="D181" s="53">
        <f ca="1">SUMIFS(D171:OFFSET(D181,-1,0),$A171:OFFSET($A181,-1,0),TRUE)</f>
        <v>0</v>
      </c>
      <c r="E181"/>
      <c r="F181" s="53">
        <f ca="1">SUMIFS(F170:OFFSET(F181,-1,0),$A170:OFFSET($A181,-1,0),TRUE)</f>
        <v>0</v>
      </c>
      <c r="G181" s="53">
        <f ca="1">SUMIFS(G170:OFFSET(G181,-1,0),$A170:OFFSET($A181,-1,0),TRUE)</f>
        <v>0</v>
      </c>
      <c r="H181" s="53">
        <f ca="1">SUMIFS(H170:OFFSET(H181,-1,0),$A170:OFFSET($A181,-1,0),TRUE)</f>
        <v>0</v>
      </c>
      <c r="I181" s="53">
        <f ca="1">SUMIFS(I170:OFFSET(I181,-1,0),$A170:OFFSET($A181,-1,0),TRUE)</f>
        <v>0</v>
      </c>
      <c r="J181" s="53">
        <f ca="1">SUMIFS(J170:OFFSET(J181,-1,0),$A170:OFFSET($A181,-1,0),TRUE)</f>
        <v>0</v>
      </c>
      <c r="K181" s="60"/>
      <c r="L181" s="60"/>
      <c r="M181" s="60"/>
      <c r="N181" s="60"/>
      <c r="P181" s="46"/>
      <c r="Q181" s="46"/>
      <c r="R181" s="46"/>
      <c r="S181" s="46"/>
      <c r="T181" s="46"/>
      <c r="U181" s="46"/>
      <c r="V181" s="46"/>
      <c r="W181" s="46"/>
      <c r="X181" s="46"/>
      <c r="Y181" s="46"/>
    </row>
    <row r="182" spans="1:25" s="45" customFormat="1" ht="13.5" hidden="1" outlineLevel="1" thickBot="1" x14ac:dyDescent="0.25">
      <c r="A182" s="68" t="str">
        <f t="shared" si="29"/>
        <v/>
      </c>
      <c r="B182" s="46"/>
      <c r="C182" s="46"/>
      <c r="D182" s="46"/>
      <c r="E182" s="46"/>
      <c r="F182" s="46"/>
      <c r="G182" s="46"/>
      <c r="H182" s="46"/>
      <c r="I182" s="46"/>
      <c r="J182" s="46"/>
      <c r="K182" s="60"/>
      <c r="L182" s="60"/>
      <c r="M182" s="60"/>
      <c r="N182" s="60"/>
      <c r="P182" s="46"/>
      <c r="Q182" s="46"/>
      <c r="R182" s="46"/>
      <c r="S182" s="46"/>
      <c r="T182" s="46"/>
      <c r="U182" s="46"/>
      <c r="V182" s="46"/>
      <c r="W182" s="46"/>
      <c r="X182" s="46"/>
      <c r="Y182" s="46"/>
    </row>
    <row r="183" spans="1:25" s="45" customFormat="1" ht="13.5" hidden="1" outlineLevel="1" thickBot="1" x14ac:dyDescent="0.25">
      <c r="A183" s="68" t="str">
        <f t="shared" si="29"/>
        <v/>
      </c>
      <c r="B183" s="54" t="s">
        <v>2328</v>
      </c>
      <c r="C183" s="48"/>
      <c r="D183" s="48"/>
      <c r="E183" s="48"/>
      <c r="F183" s="48"/>
      <c r="G183" s="48"/>
      <c r="H183" s="48"/>
      <c r="I183" s="48"/>
      <c r="J183" s="48"/>
      <c r="K183" s="60"/>
      <c r="L183" s="60"/>
      <c r="M183" s="60"/>
      <c r="N183" s="60"/>
      <c r="P183" s="46"/>
      <c r="Q183" s="46"/>
      <c r="R183" s="46"/>
      <c r="S183" s="46"/>
      <c r="T183" s="46"/>
      <c r="U183" s="46"/>
      <c r="V183" s="46"/>
      <c r="W183" s="46"/>
      <c r="X183" s="46"/>
      <c r="Y183" s="46"/>
    </row>
    <row r="184" spans="1:25" s="45" customFormat="1" ht="25.5" hidden="1" customHeight="1" outlineLevel="1" x14ac:dyDescent="0.2">
      <c r="A184" s="68" t="str">
        <f t="shared" si="29"/>
        <v/>
      </c>
      <c r="B184" s="84" t="s">
        <v>2317</v>
      </c>
      <c r="C184" s="78" t="s">
        <v>2318</v>
      </c>
      <c r="D184" s="78" t="s">
        <v>2314</v>
      </c>
      <c r="E184" s="87"/>
      <c r="F184" s="89" t="s">
        <v>2292</v>
      </c>
      <c r="G184" s="89" t="s">
        <v>2293</v>
      </c>
      <c r="H184" s="89" t="s">
        <v>2294</v>
      </c>
      <c r="I184" s="89" t="s">
        <v>2295</v>
      </c>
      <c r="J184" s="91" t="s">
        <v>2337</v>
      </c>
      <c r="K184" s="46" t="s">
        <v>2292</v>
      </c>
      <c r="L184" s="46" t="s">
        <v>2293</v>
      </c>
      <c r="M184" s="46" t="s">
        <v>2294</v>
      </c>
      <c r="N184" s="46" t="s">
        <v>2295</v>
      </c>
      <c r="P184" s="46"/>
      <c r="Q184" s="46"/>
      <c r="R184" s="46"/>
      <c r="S184" s="46"/>
      <c r="T184" s="46"/>
      <c r="U184" s="46"/>
      <c r="V184" s="46"/>
      <c r="W184" s="46"/>
      <c r="X184" s="46"/>
      <c r="Y184" s="46"/>
    </row>
    <row r="185" spans="1:25" s="45" customFormat="1" ht="12.75" hidden="1" customHeight="1" outlineLevel="1" x14ac:dyDescent="0.2">
      <c r="A185" s="68" t="b">
        <f t="shared" ca="1" si="29"/>
        <v>1</v>
      </c>
      <c r="B185" s="81" t="str">
        <f ca="1">'2-Expenditures'!B290</f>
        <v>A</v>
      </c>
      <c r="C185" s="75">
        <f>'2-Expenditures'!C290</f>
        <v>0</v>
      </c>
      <c r="D185" s="88">
        <f>'2-Expenditures'!I290</f>
        <v>0</v>
      </c>
      <c r="E185" s="87"/>
      <c r="F185" s="90">
        <f>IF(F$16=$C$1,$D185-SUM($G185:$I185),0)</f>
        <v>0</v>
      </c>
      <c r="G185" s="90">
        <f>IF(G$16=$C$1,$D185-SUM($F185,$H185:$I185),0)</f>
        <v>0</v>
      </c>
      <c r="H185" s="90">
        <f>IF(H$16=$C$1,$D185-SUM($F185:$G185,$I185),0)</f>
        <v>0</v>
      </c>
      <c r="I185" s="90">
        <f>IF(I$16=$C$1,$D185-SUM($F185:$H185),0)</f>
        <v>0</v>
      </c>
      <c r="J185" s="95"/>
      <c r="K185" s="60" t="str">
        <f t="shared" ref="K185:N189" si="37">IFERROR(F185/$D185,"")</f>
        <v/>
      </c>
      <c r="L185" s="60" t="str">
        <f t="shared" si="37"/>
        <v/>
      </c>
      <c r="M185" s="60" t="str">
        <f t="shared" si="37"/>
        <v/>
      </c>
      <c r="N185" s="60" t="str">
        <f t="shared" si="37"/>
        <v/>
      </c>
      <c r="P185" s="46"/>
      <c r="Q185" s="46"/>
      <c r="R185" s="46"/>
      <c r="S185" s="46"/>
      <c r="T185" s="46"/>
      <c r="U185" s="46"/>
      <c r="V185" s="46"/>
      <c r="W185" s="46"/>
      <c r="X185" s="46"/>
      <c r="Y185" s="46"/>
    </row>
    <row r="186" spans="1:25" s="45" customFormat="1" ht="12.75" hidden="1" customHeight="1" outlineLevel="1" x14ac:dyDescent="0.2">
      <c r="A186" s="68" t="b">
        <f t="shared" ca="1" si="29"/>
        <v>1</v>
      </c>
      <c r="B186" s="81" t="str">
        <f ca="1">'2-Expenditures'!B291</f>
        <v>B</v>
      </c>
      <c r="C186" s="75">
        <f>'2-Expenditures'!C291</f>
        <v>0</v>
      </c>
      <c r="D186" s="88">
        <f>'2-Expenditures'!I291</f>
        <v>0</v>
      </c>
      <c r="E186" s="87"/>
      <c r="F186" s="90">
        <f>IF(F$16=$C$1,$D186-SUM($G186:$I186),0)</f>
        <v>0</v>
      </c>
      <c r="G186" s="90">
        <f>IF(G$16=$C$1,$D186-SUM($F186,$H186:$I186),0)</f>
        <v>0</v>
      </c>
      <c r="H186" s="90">
        <f>IF(H$16=$C$1,$D186-SUM($F186:$G186,$I186),0)</f>
        <v>0</v>
      </c>
      <c r="I186" s="90">
        <f>IF(I$16=$C$1,$D186-SUM($F186:$H186),0)</f>
        <v>0</v>
      </c>
      <c r="J186" s="95"/>
      <c r="K186" s="60" t="str">
        <f t="shared" si="37"/>
        <v/>
      </c>
      <c r="L186" s="60" t="str">
        <f t="shared" si="37"/>
        <v/>
      </c>
      <c r="M186" s="60" t="str">
        <f t="shared" si="37"/>
        <v/>
      </c>
      <c r="N186" s="60" t="str">
        <f t="shared" si="37"/>
        <v/>
      </c>
      <c r="P186" s="46"/>
      <c r="Q186" s="46"/>
      <c r="R186" s="46"/>
      <c r="S186" s="46"/>
      <c r="T186" s="46"/>
      <c r="U186" s="46"/>
      <c r="V186" s="46"/>
      <c r="W186" s="46"/>
      <c r="X186" s="46"/>
      <c r="Y186" s="46"/>
    </row>
    <row r="187" spans="1:25" s="45" customFormat="1" ht="12.75" hidden="1" customHeight="1" outlineLevel="1" x14ac:dyDescent="0.2">
      <c r="A187" s="68" t="b">
        <f t="shared" ca="1" si="29"/>
        <v>1</v>
      </c>
      <c r="B187" s="81" t="str">
        <f ca="1">'2-Expenditures'!B292</f>
        <v>C</v>
      </c>
      <c r="C187" s="75">
        <f>'2-Expenditures'!C292</f>
        <v>0</v>
      </c>
      <c r="D187" s="88">
        <f>'2-Expenditures'!I292</f>
        <v>0</v>
      </c>
      <c r="E187" s="87"/>
      <c r="F187" s="90">
        <f>IF(F$16=$C$1,$D187-SUM($G187:$I187),0)</f>
        <v>0</v>
      </c>
      <c r="G187" s="90">
        <f>IF(G$16=$C$1,$D187-SUM($F187,$H187:$I187),0)</f>
        <v>0</v>
      </c>
      <c r="H187" s="90">
        <f>IF(H$16=$C$1,$D187-SUM($F187:$G187,$I187),0)</f>
        <v>0</v>
      </c>
      <c r="I187" s="90">
        <f>IF(I$16=$C$1,$D187-SUM($F187:$H187),0)</f>
        <v>0</v>
      </c>
      <c r="J187" s="95"/>
      <c r="K187" s="60" t="str">
        <f t="shared" si="37"/>
        <v/>
      </c>
      <c r="L187" s="60" t="str">
        <f t="shared" si="37"/>
        <v/>
      </c>
      <c r="M187" s="60" t="str">
        <f t="shared" si="37"/>
        <v/>
      </c>
      <c r="N187" s="60" t="str">
        <f t="shared" si="37"/>
        <v/>
      </c>
      <c r="P187" s="46"/>
      <c r="Q187" s="46"/>
      <c r="R187" s="46"/>
      <c r="S187" s="46"/>
      <c r="T187" s="46"/>
      <c r="U187" s="46"/>
      <c r="V187" s="46"/>
      <c r="W187" s="46"/>
      <c r="X187" s="46"/>
      <c r="Y187" s="46"/>
    </row>
    <row r="188" spans="1:25" s="45" customFormat="1" ht="12.75" hidden="1" customHeight="1" outlineLevel="1" x14ac:dyDescent="0.2">
      <c r="A188" s="68" t="b">
        <f t="shared" ca="1" si="29"/>
        <v>1</v>
      </c>
      <c r="B188" s="81" t="str">
        <f ca="1">'2-Expenditures'!B293</f>
        <v>D</v>
      </c>
      <c r="C188" s="75">
        <f>'2-Expenditures'!C293</f>
        <v>0</v>
      </c>
      <c r="D188" s="88">
        <f>'2-Expenditures'!I293</f>
        <v>0</v>
      </c>
      <c r="E188" s="87"/>
      <c r="F188" s="90">
        <f>IF(F$16=$C$1,$D188-SUM($G188:$I188),0)</f>
        <v>0</v>
      </c>
      <c r="G188" s="90">
        <f>IF(G$16=$C$1,$D188-SUM($F188,$H188:$I188),0)</f>
        <v>0</v>
      </c>
      <c r="H188" s="90">
        <f>IF(H$16=$C$1,$D188-SUM($F188:$G188,$I188),0)</f>
        <v>0</v>
      </c>
      <c r="I188" s="90">
        <f>IF(I$16=$C$1,$D188-SUM($F188:$H188),0)</f>
        <v>0</v>
      </c>
      <c r="J188" s="95"/>
      <c r="K188" s="60" t="str">
        <f t="shared" si="37"/>
        <v/>
      </c>
      <c r="L188" s="60" t="str">
        <f t="shared" si="37"/>
        <v/>
      </c>
      <c r="M188" s="60" t="str">
        <f t="shared" si="37"/>
        <v/>
      </c>
      <c r="N188" s="60" t="str">
        <f t="shared" si="37"/>
        <v/>
      </c>
      <c r="P188" s="46"/>
      <c r="Q188" s="46"/>
      <c r="R188" s="46"/>
      <c r="S188" s="46"/>
      <c r="T188" s="46"/>
      <c r="U188" s="46"/>
      <c r="V188" s="46"/>
      <c r="W188" s="46"/>
      <c r="X188" s="46"/>
      <c r="Y188" s="46"/>
    </row>
    <row r="189" spans="1:25" s="45" customFormat="1" ht="13.5" hidden="1" customHeight="1" outlineLevel="1" thickBot="1" x14ac:dyDescent="0.25">
      <c r="A189" s="68" t="b">
        <f t="shared" ca="1" si="29"/>
        <v>1</v>
      </c>
      <c r="B189" s="81" t="str">
        <f ca="1">'2-Expenditures'!B294</f>
        <v>E</v>
      </c>
      <c r="C189" s="75">
        <f>'2-Expenditures'!C294</f>
        <v>0</v>
      </c>
      <c r="D189" s="88">
        <f>'2-Expenditures'!I294</f>
        <v>0</v>
      </c>
      <c r="E189" s="87"/>
      <c r="F189" s="90">
        <f>IF(F$16=$C$1,$D189-SUM($G189:$I189),0)</f>
        <v>0</v>
      </c>
      <c r="G189" s="90">
        <f>IF(G$16=$C$1,$D189-SUM($F189,$H189:$I189),0)</f>
        <v>0</v>
      </c>
      <c r="H189" s="90">
        <f>IF(H$16=$C$1,$D189-SUM($F189:$G189,$I189),0)</f>
        <v>0</v>
      </c>
      <c r="I189" s="90">
        <f>IF(I$16=$C$1,$D189-SUM($F189:$H189),0)</f>
        <v>0</v>
      </c>
      <c r="J189" s="95"/>
      <c r="K189" s="60" t="str">
        <f t="shared" si="37"/>
        <v/>
      </c>
      <c r="L189" s="60" t="str">
        <f t="shared" si="37"/>
        <v/>
      </c>
      <c r="M189" s="60" t="str">
        <f t="shared" si="37"/>
        <v/>
      </c>
      <c r="N189" s="60" t="str">
        <f t="shared" si="37"/>
        <v/>
      </c>
      <c r="P189" s="46"/>
      <c r="Q189" s="46"/>
      <c r="R189" s="46"/>
      <c r="S189" s="46"/>
      <c r="T189" s="46"/>
      <c r="U189" s="46"/>
      <c r="V189" s="46"/>
      <c r="W189" s="46"/>
      <c r="X189" s="46"/>
      <c r="Y189" s="46"/>
    </row>
    <row r="190" spans="1:25" s="45" customFormat="1" ht="14.25" hidden="1" outlineLevel="1" thickTop="1" thickBot="1" x14ac:dyDescent="0.25">
      <c r="A190" s="68" t="b">
        <f t="shared" ca="1" si="29"/>
        <v>1</v>
      </c>
      <c r="B190" s="50" t="str">
        <f ca="1">'2-Expenditures'!B305</f>
        <v>F</v>
      </c>
      <c r="C190" s="51" t="s">
        <v>2322</v>
      </c>
      <c r="D190" s="53">
        <f ca="1">SUMIFS(D185:OFFSET(D190,-1,0),$A185:OFFSET($A190,-1,0),TRUE)</f>
        <v>0</v>
      </c>
      <c r="E190"/>
      <c r="F190" s="53">
        <f ca="1">SUMIFS(F185:OFFSET(F190,-1,0),$A185:OFFSET($A190,-1,0),TRUE)</f>
        <v>0</v>
      </c>
      <c r="G190" s="53">
        <f ca="1">SUMIFS(G185:OFFSET(G190,-1,0),$A185:OFFSET($A190,-1,0),TRUE)</f>
        <v>0</v>
      </c>
      <c r="H190" s="53">
        <f ca="1">SUMIFS(H185:OFFSET(H190,-1,0),$A185:OFFSET($A190,-1,0),TRUE)</f>
        <v>0</v>
      </c>
      <c r="I190" s="53">
        <f ca="1">SUMIFS(I185:OFFSET(I190,-1,0),$A185:OFFSET($A190,-1,0),TRUE)</f>
        <v>0</v>
      </c>
      <c r="J190" s="61"/>
      <c r="K190" s="60"/>
      <c r="L190" s="60"/>
      <c r="M190" s="60"/>
      <c r="N190" s="60"/>
      <c r="P190" s="46"/>
      <c r="Q190" s="46"/>
      <c r="R190" s="46"/>
      <c r="S190" s="46"/>
      <c r="T190" s="46"/>
      <c r="U190" s="46"/>
      <c r="V190" s="46"/>
      <c r="W190" s="46"/>
      <c r="X190" s="46"/>
      <c r="Y190" s="46"/>
    </row>
    <row r="191" spans="1:25" s="45" customFormat="1" collapsed="1" x14ac:dyDescent="0.2">
      <c r="A191" s="68" t="str">
        <f t="shared" si="29"/>
        <v/>
      </c>
      <c r="B191" s="46"/>
      <c r="C191" s="46"/>
      <c r="D191" s="46"/>
      <c r="E191" s="46"/>
      <c r="F191" s="46"/>
      <c r="G191" s="46"/>
      <c r="H191" s="46"/>
      <c r="I191" s="46"/>
      <c r="J191" s="46"/>
      <c r="K191" s="46"/>
      <c r="L191" s="46"/>
      <c r="M191" s="46"/>
      <c r="N191" s="46"/>
      <c r="P191" s="46"/>
      <c r="Q191" s="46"/>
      <c r="R191" s="46"/>
      <c r="S191" s="46"/>
      <c r="T191" s="46"/>
      <c r="U191" s="46"/>
      <c r="V191" s="46"/>
      <c r="W191" s="46"/>
      <c r="X191" s="46"/>
      <c r="Y191" s="46"/>
    </row>
    <row r="192" spans="1:25" x14ac:dyDescent="0.2">
      <c r="A192" s="68" t="str">
        <f t="shared" si="29"/>
        <v/>
      </c>
    </row>
    <row r="193" spans="1:1" x14ac:dyDescent="0.2">
      <c r="A193" s="68" t="str">
        <f t="shared" si="29"/>
        <v/>
      </c>
    </row>
    <row r="194" spans="1:1" x14ac:dyDescent="0.2">
      <c r="A194" s="68" t="str">
        <f t="shared" si="29"/>
        <v/>
      </c>
    </row>
    <row r="195" spans="1:1" x14ac:dyDescent="0.2">
      <c r="A195" s="68" t="str">
        <f t="shared" si="29"/>
        <v/>
      </c>
    </row>
    <row r="196" spans="1:1" x14ac:dyDescent="0.2">
      <c r="A196" s="68" t="str">
        <f t="shared" si="29"/>
        <v/>
      </c>
    </row>
    <row r="197" spans="1:1" x14ac:dyDescent="0.2">
      <c r="A197" s="68" t="str">
        <f t="shared" si="29"/>
        <v/>
      </c>
    </row>
    <row r="198" spans="1:1" x14ac:dyDescent="0.2">
      <c r="A198" s="68" t="str">
        <f t="shared" si="29"/>
        <v/>
      </c>
    </row>
    <row r="199" spans="1:1" x14ac:dyDescent="0.2">
      <c r="A199" s="68" t="str">
        <f t="shared" si="29"/>
        <v/>
      </c>
    </row>
    <row r="200" spans="1:1" x14ac:dyDescent="0.2">
      <c r="A200" s="68" t="str">
        <f t="shared" si="29"/>
        <v/>
      </c>
    </row>
    <row r="201" spans="1:1" x14ac:dyDescent="0.2">
      <c r="A201" s="68" t="str">
        <f t="shared" si="29"/>
        <v/>
      </c>
    </row>
    <row r="202" spans="1:1" x14ac:dyDescent="0.2">
      <c r="A202" s="68" t="str">
        <f t="shared" si="29"/>
        <v/>
      </c>
    </row>
    <row r="203" spans="1:1" x14ac:dyDescent="0.2">
      <c r="A203" s="68" t="str">
        <f t="shared" si="29"/>
        <v/>
      </c>
    </row>
    <row r="204" spans="1:1" x14ac:dyDescent="0.2">
      <c r="A204" s="68" t="str">
        <f t="shared" ref="A204:A267" si="38">IF(AND(LEN(B204)=1,B204&gt;0),TRUE,"")</f>
        <v/>
      </c>
    </row>
    <row r="205" spans="1:1" x14ac:dyDescent="0.2">
      <c r="A205" s="68" t="str">
        <f t="shared" si="38"/>
        <v/>
      </c>
    </row>
    <row r="206" spans="1:1" x14ac:dyDescent="0.2">
      <c r="A206" s="68" t="str">
        <f t="shared" si="38"/>
        <v/>
      </c>
    </row>
    <row r="207" spans="1:1" x14ac:dyDescent="0.2">
      <c r="A207" s="68" t="str">
        <f t="shared" si="38"/>
        <v/>
      </c>
    </row>
    <row r="208" spans="1:1" x14ac:dyDescent="0.2">
      <c r="A208" s="68" t="str">
        <f t="shared" si="38"/>
        <v/>
      </c>
    </row>
    <row r="209" spans="1:1" x14ac:dyDescent="0.2">
      <c r="A209" s="68" t="str">
        <f t="shared" si="38"/>
        <v/>
      </c>
    </row>
    <row r="210" spans="1:1" x14ac:dyDescent="0.2">
      <c r="A210" s="68" t="str">
        <f t="shared" si="38"/>
        <v/>
      </c>
    </row>
    <row r="211" spans="1:1" x14ac:dyDescent="0.2">
      <c r="A211" s="68" t="str">
        <f t="shared" si="38"/>
        <v/>
      </c>
    </row>
    <row r="212" spans="1:1" x14ac:dyDescent="0.2">
      <c r="A212" s="68" t="str">
        <f t="shared" si="38"/>
        <v/>
      </c>
    </row>
    <row r="213" spans="1:1" x14ac:dyDescent="0.2">
      <c r="A213" s="68" t="str">
        <f t="shared" si="38"/>
        <v/>
      </c>
    </row>
    <row r="214" spans="1:1" x14ac:dyDescent="0.2">
      <c r="A214" s="68" t="str">
        <f t="shared" si="38"/>
        <v/>
      </c>
    </row>
    <row r="215" spans="1:1" x14ac:dyDescent="0.2">
      <c r="A215" s="68" t="str">
        <f t="shared" si="38"/>
        <v/>
      </c>
    </row>
    <row r="216" spans="1:1" x14ac:dyDescent="0.2">
      <c r="A216" s="68" t="str">
        <f t="shared" si="38"/>
        <v/>
      </c>
    </row>
    <row r="217" spans="1:1" x14ac:dyDescent="0.2">
      <c r="A217" s="68" t="str">
        <f t="shared" si="38"/>
        <v/>
      </c>
    </row>
    <row r="218" spans="1:1" x14ac:dyDescent="0.2">
      <c r="A218" s="68" t="str">
        <f t="shared" si="38"/>
        <v/>
      </c>
    </row>
    <row r="219" spans="1:1" x14ac:dyDescent="0.2">
      <c r="A219" s="68" t="str">
        <f t="shared" si="38"/>
        <v/>
      </c>
    </row>
    <row r="220" spans="1:1" x14ac:dyDescent="0.2">
      <c r="A220" s="68" t="str">
        <f t="shared" si="38"/>
        <v/>
      </c>
    </row>
    <row r="221" spans="1:1" x14ac:dyDescent="0.2">
      <c r="A221" s="68" t="str">
        <f t="shared" si="38"/>
        <v/>
      </c>
    </row>
    <row r="222" spans="1:1" x14ac:dyDescent="0.2">
      <c r="A222" s="68" t="str">
        <f t="shared" si="38"/>
        <v/>
      </c>
    </row>
    <row r="223" spans="1:1" x14ac:dyDescent="0.2">
      <c r="A223" s="68" t="str">
        <f t="shared" si="38"/>
        <v/>
      </c>
    </row>
    <row r="224" spans="1:1" x14ac:dyDescent="0.2">
      <c r="A224" s="68" t="str">
        <f t="shared" si="38"/>
        <v/>
      </c>
    </row>
    <row r="225" spans="1:1" x14ac:dyDescent="0.2">
      <c r="A225" s="68" t="str">
        <f t="shared" si="38"/>
        <v/>
      </c>
    </row>
    <row r="226" spans="1:1" x14ac:dyDescent="0.2">
      <c r="A226" s="68" t="str">
        <f t="shared" si="38"/>
        <v/>
      </c>
    </row>
    <row r="227" spans="1:1" x14ac:dyDescent="0.2">
      <c r="A227" s="68" t="str">
        <f t="shared" si="38"/>
        <v/>
      </c>
    </row>
    <row r="228" spans="1:1" x14ac:dyDescent="0.2">
      <c r="A228" s="68" t="str">
        <f t="shared" si="38"/>
        <v/>
      </c>
    </row>
    <row r="229" spans="1:1" x14ac:dyDescent="0.2">
      <c r="A229" s="68" t="str">
        <f t="shared" si="38"/>
        <v/>
      </c>
    </row>
    <row r="230" spans="1:1" x14ac:dyDescent="0.2">
      <c r="A230" s="68" t="str">
        <f t="shared" si="38"/>
        <v/>
      </c>
    </row>
    <row r="231" spans="1:1" x14ac:dyDescent="0.2">
      <c r="A231" s="68" t="str">
        <f t="shared" si="38"/>
        <v/>
      </c>
    </row>
    <row r="232" spans="1:1" x14ac:dyDescent="0.2">
      <c r="A232" s="68" t="str">
        <f t="shared" si="38"/>
        <v/>
      </c>
    </row>
    <row r="233" spans="1:1" x14ac:dyDescent="0.2">
      <c r="A233" s="68" t="str">
        <f t="shared" si="38"/>
        <v/>
      </c>
    </row>
    <row r="234" spans="1:1" x14ac:dyDescent="0.2">
      <c r="A234" s="68" t="str">
        <f t="shared" si="38"/>
        <v/>
      </c>
    </row>
    <row r="235" spans="1:1" x14ac:dyDescent="0.2">
      <c r="A235" s="68" t="str">
        <f t="shared" si="38"/>
        <v/>
      </c>
    </row>
    <row r="236" spans="1:1" x14ac:dyDescent="0.2">
      <c r="A236" s="68" t="str">
        <f t="shared" si="38"/>
        <v/>
      </c>
    </row>
    <row r="237" spans="1:1" x14ac:dyDescent="0.2">
      <c r="A237" s="68" t="str">
        <f t="shared" si="38"/>
        <v/>
      </c>
    </row>
    <row r="238" spans="1:1" x14ac:dyDescent="0.2">
      <c r="A238" s="68" t="str">
        <f t="shared" si="38"/>
        <v/>
      </c>
    </row>
    <row r="239" spans="1:1" x14ac:dyDescent="0.2">
      <c r="A239" s="68" t="str">
        <f t="shared" si="38"/>
        <v/>
      </c>
    </row>
    <row r="240" spans="1:1" x14ac:dyDescent="0.2">
      <c r="A240" s="68" t="str">
        <f t="shared" si="38"/>
        <v/>
      </c>
    </row>
    <row r="241" spans="1:1" x14ac:dyDescent="0.2">
      <c r="A241" s="68" t="str">
        <f t="shared" si="38"/>
        <v/>
      </c>
    </row>
    <row r="242" spans="1:1" x14ac:dyDescent="0.2">
      <c r="A242" s="68" t="str">
        <f t="shared" si="38"/>
        <v/>
      </c>
    </row>
    <row r="243" spans="1:1" x14ac:dyDescent="0.2">
      <c r="A243" s="68" t="str">
        <f t="shared" si="38"/>
        <v/>
      </c>
    </row>
    <row r="244" spans="1:1" x14ac:dyDescent="0.2">
      <c r="A244" s="68" t="str">
        <f t="shared" si="38"/>
        <v/>
      </c>
    </row>
    <row r="245" spans="1:1" x14ac:dyDescent="0.2">
      <c r="A245" s="68" t="str">
        <f t="shared" si="38"/>
        <v/>
      </c>
    </row>
    <row r="246" spans="1:1" x14ac:dyDescent="0.2">
      <c r="A246" s="68" t="str">
        <f t="shared" si="38"/>
        <v/>
      </c>
    </row>
    <row r="247" spans="1:1" x14ac:dyDescent="0.2">
      <c r="A247" s="68" t="str">
        <f t="shared" si="38"/>
        <v/>
      </c>
    </row>
    <row r="248" spans="1:1" x14ac:dyDescent="0.2">
      <c r="A248" s="68" t="str">
        <f t="shared" si="38"/>
        <v/>
      </c>
    </row>
    <row r="249" spans="1:1" x14ac:dyDescent="0.2">
      <c r="A249" s="68" t="str">
        <f t="shared" si="38"/>
        <v/>
      </c>
    </row>
    <row r="250" spans="1:1" x14ac:dyDescent="0.2">
      <c r="A250" s="68" t="str">
        <f t="shared" si="38"/>
        <v/>
      </c>
    </row>
    <row r="251" spans="1:1" x14ac:dyDescent="0.2">
      <c r="A251" s="68" t="str">
        <f t="shared" si="38"/>
        <v/>
      </c>
    </row>
    <row r="252" spans="1:1" x14ac:dyDescent="0.2">
      <c r="A252" s="68" t="str">
        <f t="shared" si="38"/>
        <v/>
      </c>
    </row>
    <row r="253" spans="1:1" x14ac:dyDescent="0.2">
      <c r="A253" s="68" t="str">
        <f t="shared" si="38"/>
        <v/>
      </c>
    </row>
    <row r="254" spans="1:1" x14ac:dyDescent="0.2">
      <c r="A254" s="68" t="str">
        <f t="shared" si="38"/>
        <v/>
      </c>
    </row>
    <row r="255" spans="1:1" x14ac:dyDescent="0.2">
      <c r="A255" s="68" t="str">
        <f t="shared" si="38"/>
        <v/>
      </c>
    </row>
    <row r="256" spans="1:1" x14ac:dyDescent="0.2">
      <c r="A256" s="68" t="str">
        <f t="shared" si="38"/>
        <v/>
      </c>
    </row>
    <row r="257" spans="1:1" x14ac:dyDescent="0.2">
      <c r="A257" s="68" t="str">
        <f t="shared" si="38"/>
        <v/>
      </c>
    </row>
    <row r="258" spans="1:1" x14ac:dyDescent="0.2">
      <c r="A258" s="68" t="str">
        <f t="shared" si="38"/>
        <v/>
      </c>
    </row>
    <row r="259" spans="1:1" x14ac:dyDescent="0.2">
      <c r="A259" s="68" t="str">
        <f t="shared" si="38"/>
        <v/>
      </c>
    </row>
    <row r="260" spans="1:1" x14ac:dyDescent="0.2">
      <c r="A260" s="68" t="str">
        <f t="shared" si="38"/>
        <v/>
      </c>
    </row>
    <row r="261" spans="1:1" x14ac:dyDescent="0.2">
      <c r="A261" s="68" t="str">
        <f t="shared" si="38"/>
        <v/>
      </c>
    </row>
    <row r="262" spans="1:1" x14ac:dyDescent="0.2">
      <c r="A262" s="68" t="str">
        <f t="shared" si="38"/>
        <v/>
      </c>
    </row>
    <row r="263" spans="1:1" x14ac:dyDescent="0.2">
      <c r="A263" s="68" t="str">
        <f t="shared" si="38"/>
        <v/>
      </c>
    </row>
    <row r="264" spans="1:1" x14ac:dyDescent="0.2">
      <c r="A264" s="68" t="str">
        <f t="shared" si="38"/>
        <v/>
      </c>
    </row>
    <row r="265" spans="1:1" x14ac:dyDescent="0.2">
      <c r="A265" s="68" t="str">
        <f t="shared" si="38"/>
        <v/>
      </c>
    </row>
    <row r="266" spans="1:1" x14ac:dyDescent="0.2">
      <c r="A266" s="68" t="str">
        <f t="shared" si="38"/>
        <v/>
      </c>
    </row>
    <row r="267" spans="1:1" x14ac:dyDescent="0.2">
      <c r="A267" s="68" t="str">
        <f t="shared" si="38"/>
        <v/>
      </c>
    </row>
    <row r="268" spans="1:1" x14ac:dyDescent="0.2">
      <c r="A268" s="68" t="str">
        <f t="shared" ref="A268:A310" si="39">IF(AND(LEN(B268)=1,B268&gt;0),TRUE,"")</f>
        <v/>
      </c>
    </row>
    <row r="269" spans="1:1" x14ac:dyDescent="0.2">
      <c r="A269" s="68" t="str">
        <f t="shared" si="39"/>
        <v/>
      </c>
    </row>
    <row r="270" spans="1:1" x14ac:dyDescent="0.2">
      <c r="A270" s="68" t="str">
        <f t="shared" si="39"/>
        <v/>
      </c>
    </row>
    <row r="271" spans="1:1" x14ac:dyDescent="0.2">
      <c r="A271" s="68" t="str">
        <f t="shared" si="39"/>
        <v/>
      </c>
    </row>
    <row r="272" spans="1:1" x14ac:dyDescent="0.2">
      <c r="A272" s="68" t="str">
        <f t="shared" si="39"/>
        <v/>
      </c>
    </row>
    <row r="273" spans="1:1" x14ac:dyDescent="0.2">
      <c r="A273" s="68" t="str">
        <f t="shared" si="39"/>
        <v/>
      </c>
    </row>
    <row r="274" spans="1:1" x14ac:dyDescent="0.2">
      <c r="A274" s="68" t="str">
        <f t="shared" si="39"/>
        <v/>
      </c>
    </row>
    <row r="275" spans="1:1" x14ac:dyDescent="0.2">
      <c r="A275" s="68" t="str">
        <f t="shared" si="39"/>
        <v/>
      </c>
    </row>
    <row r="276" spans="1:1" x14ac:dyDescent="0.2">
      <c r="A276" s="68" t="str">
        <f t="shared" si="39"/>
        <v/>
      </c>
    </row>
    <row r="277" spans="1:1" x14ac:dyDescent="0.2">
      <c r="A277" s="68" t="str">
        <f t="shared" si="39"/>
        <v/>
      </c>
    </row>
    <row r="278" spans="1:1" x14ac:dyDescent="0.2">
      <c r="A278" s="68" t="str">
        <f t="shared" si="39"/>
        <v/>
      </c>
    </row>
    <row r="279" spans="1:1" x14ac:dyDescent="0.2">
      <c r="A279" s="68" t="str">
        <f t="shared" si="39"/>
        <v/>
      </c>
    </row>
    <row r="280" spans="1:1" x14ac:dyDescent="0.2">
      <c r="A280" s="68" t="str">
        <f t="shared" si="39"/>
        <v/>
      </c>
    </row>
    <row r="281" spans="1:1" x14ac:dyDescent="0.2">
      <c r="A281" s="68" t="str">
        <f t="shared" si="39"/>
        <v/>
      </c>
    </row>
    <row r="282" spans="1:1" x14ac:dyDescent="0.2">
      <c r="A282" s="68" t="str">
        <f t="shared" si="39"/>
        <v/>
      </c>
    </row>
    <row r="283" spans="1:1" x14ac:dyDescent="0.2">
      <c r="A283" s="68" t="str">
        <f t="shared" si="39"/>
        <v/>
      </c>
    </row>
    <row r="284" spans="1:1" x14ac:dyDescent="0.2">
      <c r="A284" s="68" t="str">
        <f t="shared" si="39"/>
        <v/>
      </c>
    </row>
    <row r="285" spans="1:1" x14ac:dyDescent="0.2">
      <c r="A285" s="68" t="str">
        <f t="shared" si="39"/>
        <v/>
      </c>
    </row>
    <row r="286" spans="1:1" x14ac:dyDescent="0.2">
      <c r="A286" s="68" t="str">
        <f t="shared" si="39"/>
        <v/>
      </c>
    </row>
    <row r="287" spans="1:1" x14ac:dyDescent="0.2">
      <c r="A287" s="68" t="str">
        <f t="shared" si="39"/>
        <v/>
      </c>
    </row>
    <row r="288" spans="1:1" x14ac:dyDescent="0.2">
      <c r="A288" s="68" t="str">
        <f t="shared" si="39"/>
        <v/>
      </c>
    </row>
    <row r="289" spans="1:1" x14ac:dyDescent="0.2">
      <c r="A289" s="68" t="str">
        <f t="shared" si="39"/>
        <v/>
      </c>
    </row>
    <row r="290" spans="1:1" x14ac:dyDescent="0.2">
      <c r="A290" s="68" t="str">
        <f t="shared" si="39"/>
        <v/>
      </c>
    </row>
    <row r="291" spans="1:1" x14ac:dyDescent="0.2">
      <c r="A291" s="68" t="str">
        <f t="shared" si="39"/>
        <v/>
      </c>
    </row>
    <row r="292" spans="1:1" x14ac:dyDescent="0.2">
      <c r="A292" s="68" t="str">
        <f t="shared" si="39"/>
        <v/>
      </c>
    </row>
    <row r="293" spans="1:1" x14ac:dyDescent="0.2">
      <c r="A293" s="68" t="str">
        <f t="shared" si="39"/>
        <v/>
      </c>
    </row>
    <row r="294" spans="1:1" x14ac:dyDescent="0.2">
      <c r="A294" s="68" t="str">
        <f t="shared" si="39"/>
        <v/>
      </c>
    </row>
    <row r="295" spans="1:1" x14ac:dyDescent="0.2">
      <c r="A295" s="68" t="str">
        <f t="shared" si="39"/>
        <v/>
      </c>
    </row>
    <row r="296" spans="1:1" x14ac:dyDescent="0.2">
      <c r="A296" s="68" t="str">
        <f t="shared" si="39"/>
        <v/>
      </c>
    </row>
    <row r="297" spans="1:1" x14ac:dyDescent="0.2">
      <c r="A297" s="68" t="str">
        <f t="shared" si="39"/>
        <v/>
      </c>
    </row>
    <row r="298" spans="1:1" x14ac:dyDescent="0.2">
      <c r="A298" s="68" t="str">
        <f t="shared" si="39"/>
        <v/>
      </c>
    </row>
    <row r="299" spans="1:1" x14ac:dyDescent="0.2">
      <c r="A299" s="68" t="str">
        <f t="shared" si="39"/>
        <v/>
      </c>
    </row>
    <row r="300" spans="1:1" x14ac:dyDescent="0.2">
      <c r="A300" s="68" t="str">
        <f t="shared" si="39"/>
        <v/>
      </c>
    </row>
    <row r="301" spans="1:1" x14ac:dyDescent="0.2">
      <c r="A301" s="68" t="str">
        <f t="shared" si="39"/>
        <v/>
      </c>
    </row>
    <row r="302" spans="1:1" x14ac:dyDescent="0.2">
      <c r="A302" s="68" t="str">
        <f t="shared" si="39"/>
        <v/>
      </c>
    </row>
    <row r="303" spans="1:1" x14ac:dyDescent="0.2">
      <c r="A303" s="68" t="str">
        <f t="shared" si="39"/>
        <v/>
      </c>
    </row>
    <row r="304" spans="1:1" x14ac:dyDescent="0.2">
      <c r="A304" s="68" t="str">
        <f t="shared" si="39"/>
        <v/>
      </c>
    </row>
    <row r="305" spans="1:1" x14ac:dyDescent="0.2">
      <c r="A305" s="68" t="str">
        <f t="shared" si="39"/>
        <v/>
      </c>
    </row>
    <row r="306" spans="1:1" x14ac:dyDescent="0.2">
      <c r="A306" s="68" t="str">
        <f t="shared" si="39"/>
        <v/>
      </c>
    </row>
    <row r="307" spans="1:1" x14ac:dyDescent="0.2">
      <c r="A307" s="68" t="str">
        <f t="shared" si="39"/>
        <v/>
      </c>
    </row>
    <row r="308" spans="1:1" x14ac:dyDescent="0.2">
      <c r="A308" s="68" t="str">
        <f t="shared" si="39"/>
        <v/>
      </c>
    </row>
    <row r="309" spans="1:1" x14ac:dyDescent="0.2">
      <c r="A309" s="68" t="str">
        <f t="shared" si="39"/>
        <v/>
      </c>
    </row>
    <row r="310" spans="1:1" x14ac:dyDescent="0.2">
      <c r="A310" s="68" t="str">
        <f t="shared" si="39"/>
        <v/>
      </c>
    </row>
  </sheetData>
  <dataValidations count="1">
    <dataValidation type="list" allowBlank="1" showInputMessage="1" showErrorMessage="1" sqref="C1">
      <formula1>$F$5:$I$5</formula1>
    </dataValidation>
  </dataValidations>
  <pageMargins left="0.7" right="0.7" top="0.75" bottom="0.75" header="0.3" footer="0.3"/>
  <pageSetup scale="5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V759"/>
  <sheetViews>
    <sheetView showGridLines="0" zoomScale="80" zoomScaleNormal="80" zoomScaleSheetLayoutView="80" workbookViewId="0">
      <selection activeCell="AE762" sqref="AE762"/>
    </sheetView>
  </sheetViews>
  <sheetFormatPr defaultColWidth="8.85546875" defaultRowHeight="12.75" outlineLevelRow="1" x14ac:dyDescent="0.2"/>
  <cols>
    <col min="1" max="1" width="8.85546875" style="109"/>
    <col min="2" max="2" width="15" style="109" bestFit="1" customWidth="1"/>
    <col min="3" max="3" width="42.85546875" style="104" customWidth="1"/>
    <col min="4" max="4" width="23.85546875" style="104" customWidth="1"/>
    <col min="5" max="5" width="25.140625" style="104" customWidth="1"/>
    <col min="6" max="7" width="10.28515625" style="104" customWidth="1"/>
    <col min="8" max="8" width="17.7109375" style="105" hidden="1" customWidth="1"/>
    <col min="9" max="10" width="10.140625" style="105" customWidth="1"/>
    <col min="11" max="11" width="17.7109375" style="105" hidden="1" customWidth="1"/>
    <col min="12" max="12" width="19.42578125" style="109" customWidth="1"/>
    <col min="13" max="14" width="14.140625" style="104" customWidth="1"/>
    <col min="15" max="17" width="14.140625" style="104" hidden="1" customWidth="1"/>
    <col min="18" max="30" width="17.7109375" style="104" hidden="1" customWidth="1"/>
    <col min="31" max="35" width="13.140625" style="104" customWidth="1"/>
    <col min="36" max="36" width="14.140625" style="104" customWidth="1"/>
    <col min="37" max="37" width="13.140625" style="102" customWidth="1"/>
    <col min="38" max="47" width="13.140625" style="104" customWidth="1"/>
    <col min="48" max="16384" width="8.85546875" style="104"/>
  </cols>
  <sheetData>
    <row r="1" spans="1:48" x14ac:dyDescent="0.2">
      <c r="A1"/>
    </row>
    <row r="2" spans="1:48" s="308" customFormat="1" ht="19.149999999999999" customHeight="1" x14ac:dyDescent="0.2">
      <c r="A2"/>
      <c r="B2" s="585" t="s">
        <v>2437</v>
      </c>
      <c r="C2" s="585"/>
      <c r="D2" s="585"/>
      <c r="E2" s="585"/>
      <c r="F2" s="585"/>
      <c r="H2" s="309"/>
      <c r="I2" s="309"/>
      <c r="J2" s="309"/>
      <c r="K2" s="309"/>
      <c r="L2" s="305"/>
      <c r="AK2" s="307"/>
    </row>
    <row r="3" spans="1:48" x14ac:dyDescent="0.2">
      <c r="A3"/>
      <c r="B3" s="325" t="s">
        <v>2312</v>
      </c>
      <c r="C3" s="326" t="s">
        <v>122</v>
      </c>
      <c r="D3" s="327" t="s">
        <v>2536</v>
      </c>
      <c r="E3" s="326"/>
      <c r="F3" s="570"/>
      <c r="L3" s="103"/>
      <c r="AV3" s="106"/>
    </row>
    <row r="4" spans="1:48" x14ac:dyDescent="0.2">
      <c r="A4"/>
      <c r="B4" s="239" t="s">
        <v>2464</v>
      </c>
      <c r="C4" s="170"/>
      <c r="D4" s="231" t="s">
        <v>2371</v>
      </c>
      <c r="E4" s="170"/>
      <c r="F4" s="571"/>
      <c r="L4" s="574" t="s">
        <v>2658</v>
      </c>
      <c r="M4" s="575">
        <f>SUMIF(A10:A24,"Y",E10:E24)</f>
        <v>0</v>
      </c>
      <c r="AL4" s="102"/>
      <c r="AM4" s="102"/>
      <c r="AN4" s="102"/>
      <c r="AO4" s="102"/>
      <c r="AP4" s="102"/>
      <c r="AQ4" s="102"/>
      <c r="AR4" s="102"/>
      <c r="AS4" s="102"/>
      <c r="AT4" s="102"/>
      <c r="AU4" s="102"/>
    </row>
    <row r="5" spans="1:48" x14ac:dyDescent="0.2">
      <c r="A5"/>
      <c r="B5" s="240" t="s">
        <v>2469</v>
      </c>
      <c r="C5" s="241"/>
      <c r="D5" s="242" t="s">
        <v>2463</v>
      </c>
      <c r="E5" s="572"/>
      <c r="F5" s="573"/>
      <c r="L5" s="576" t="s">
        <v>2659</v>
      </c>
      <c r="M5" s="577">
        <f>SUMIF(A10:A24,"Y",L10:L24)</f>
        <v>0</v>
      </c>
      <c r="AL5" s="102"/>
      <c r="AM5" s="102"/>
      <c r="AN5" s="102"/>
      <c r="AO5" s="102"/>
      <c r="AP5" s="102"/>
      <c r="AQ5" s="102"/>
      <c r="AR5" s="102"/>
      <c r="AS5" s="102"/>
      <c r="AT5" s="102"/>
      <c r="AU5" s="102"/>
    </row>
    <row r="6" spans="1:48" x14ac:dyDescent="0.2">
      <c r="A6"/>
      <c r="L6" s="103" t="s">
        <v>2660</v>
      </c>
      <c r="M6" s="578">
        <f>M4-M5</f>
        <v>0</v>
      </c>
      <c r="AL6" s="102"/>
      <c r="AM6" s="102"/>
      <c r="AN6" s="102"/>
      <c r="AO6" s="102"/>
      <c r="AP6" s="102"/>
      <c r="AQ6" s="102"/>
      <c r="AR6" s="102"/>
      <c r="AS6" s="102"/>
      <c r="AT6" s="102"/>
      <c r="AU6" s="102"/>
    </row>
    <row r="7" spans="1:48" x14ac:dyDescent="0.2">
      <c r="A7"/>
      <c r="L7" s="103"/>
      <c r="S7" s="102"/>
      <c r="T7" s="102"/>
      <c r="U7" s="102"/>
      <c r="V7" s="102"/>
      <c r="W7" s="102"/>
      <c r="X7" s="102"/>
      <c r="Y7" s="102"/>
      <c r="Z7" s="102"/>
      <c r="AA7" s="102"/>
      <c r="AB7" s="102"/>
      <c r="AC7" s="102"/>
      <c r="AD7" s="102"/>
    </row>
    <row r="8" spans="1:48" s="308" customFormat="1" ht="19.149999999999999" customHeight="1" x14ac:dyDescent="0.2">
      <c r="A8"/>
      <c r="B8" s="585" t="s">
        <v>2439</v>
      </c>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306"/>
      <c r="AK8" s="307"/>
    </row>
    <row r="9" spans="1:48" s="107" customFormat="1" ht="38.25" x14ac:dyDescent="0.2">
      <c r="A9" s="187" t="s">
        <v>2440</v>
      </c>
      <c r="B9" s="328" t="s">
        <v>2317</v>
      </c>
      <c r="C9" s="329" t="s">
        <v>2262</v>
      </c>
      <c r="D9" s="329" t="s">
        <v>2408</v>
      </c>
      <c r="E9" s="329" t="s">
        <v>2546</v>
      </c>
      <c r="F9" s="329" t="s">
        <v>2514</v>
      </c>
      <c r="G9" s="329" t="s">
        <v>2515</v>
      </c>
      <c r="H9" s="330" t="s">
        <v>2432</v>
      </c>
      <c r="I9" s="331" t="s">
        <v>2516</v>
      </c>
      <c r="J9" s="331" t="s">
        <v>2517</v>
      </c>
      <c r="K9" s="330" t="s">
        <v>2264</v>
      </c>
      <c r="L9" s="331" t="s">
        <v>2550</v>
      </c>
      <c r="M9" s="331" t="s">
        <v>2271</v>
      </c>
      <c r="N9" s="331" t="s">
        <v>2424</v>
      </c>
      <c r="O9" s="332" t="s">
        <v>2284</v>
      </c>
      <c r="P9" s="332" t="s">
        <v>2282</v>
      </c>
      <c r="Q9" s="332" t="s">
        <v>2285</v>
      </c>
      <c r="R9" s="332" t="s">
        <v>2283</v>
      </c>
      <c r="S9" s="333" t="s">
        <v>2406</v>
      </c>
      <c r="T9" s="333" t="s">
        <v>238</v>
      </c>
      <c r="U9" s="333" t="s">
        <v>2296</v>
      </c>
      <c r="V9" s="333" t="s">
        <v>2298</v>
      </c>
      <c r="W9" s="333" t="s">
        <v>2299</v>
      </c>
      <c r="X9" s="333" t="s">
        <v>2300</v>
      </c>
      <c r="Y9" s="333" t="s">
        <v>2303</v>
      </c>
      <c r="Z9" s="333" t="s">
        <v>2304</v>
      </c>
      <c r="AA9" s="333" t="s">
        <v>2434</v>
      </c>
      <c r="AB9" s="333" t="s">
        <v>2435</v>
      </c>
      <c r="AC9" s="333" t="s">
        <v>2306</v>
      </c>
      <c r="AD9" s="333" t="s">
        <v>2305</v>
      </c>
      <c r="AE9" s="334" t="s">
        <v>2265</v>
      </c>
      <c r="AF9" s="334" t="s">
        <v>2266</v>
      </c>
      <c r="AG9" s="334" t="s">
        <v>2267</v>
      </c>
      <c r="AH9" s="334" t="s">
        <v>2268</v>
      </c>
      <c r="AI9" s="335" t="s">
        <v>2269</v>
      </c>
      <c r="AJ9"/>
      <c r="AK9" s="295"/>
    </row>
    <row r="10" spans="1:48" x14ac:dyDescent="0.2">
      <c r="A10" s="113" t="s">
        <v>2433</v>
      </c>
      <c r="B10" s="254" t="str">
        <f ca="1">IF(A10="N",B9,IF(LEN(B9)&lt;&gt;1,"A",IFERROR(CHAR(CODE(LOOKUP(2,1/($B$9:OFFSET(B10,-1,0)&lt;&gt;""),$B$9:OFFSET(B10,-1,0)))+1),"A")))</f>
        <v>A</v>
      </c>
      <c r="C10" s="189"/>
      <c r="D10" s="190"/>
      <c r="E10" s="191"/>
      <c r="F10" s="192"/>
      <c r="G10" s="193"/>
      <c r="H10" s="194" t="str">
        <f>IF(G10&gt;0,DATE(G10,MONTH(F10),1),"")</f>
        <v/>
      </c>
      <c r="I10" s="195"/>
      <c r="J10" s="196"/>
      <c r="K10" s="197">
        <f>IF(I10="",DATE(2099,6,30),DATE(J10,MONTH(I10),DAY(EOMONTH(I10,0))))</f>
        <v>72866</v>
      </c>
      <c r="L10" s="230" t="str">
        <f>IF(A10="Y",IF(E10&gt;0,ROUND(E10,0),""),"")</f>
        <v/>
      </c>
      <c r="M10" s="198" t="s">
        <v>109</v>
      </c>
      <c r="N10" s="199">
        <f>IF($C10=0,0,VLOOKUP($C10,'Salary and Cost Data'!$A$3:$L$689,6,FALSE))</f>
        <v>0</v>
      </c>
      <c r="O10" s="200" t="str">
        <f>IFERROR(INDEX('Salary and Cost Data'!$AJ$5:$AN$5,MATCH(IF(MONTH($H10)&gt;6,DATE(YEAR($H10),7,1),DATE(YEAR($H10)-1,7,1)),'Salary and Cost Data'!$AJ$3:$AN$3,0)),"")</f>
        <v/>
      </c>
      <c r="P10" s="200" t="str">
        <f>IFERROR((12-DATEDIF(INDEX('Salary and Cost Data'!$AJ$3:$AN$3,MATCH($O10,'Salary and Cost Data'!$AJ$5:$AN$5,0)),$H10,"M"))/12,"")</f>
        <v/>
      </c>
      <c r="Q10" s="200" t="str">
        <f>IFERROR(INDEX('Salary and Cost Data'!$AJ$5:$AN$5,MATCH(IF(MONTH($K10)&gt;6,DATE(YEAR($K10),7,1),DATE(YEAR($K10)-1,7,1)),'Salary and Cost Data'!$AJ$3:$AN$3,0)),"")</f>
        <v/>
      </c>
      <c r="R10" s="200" t="str">
        <f>IFERROR((DATEDIF(INDEX('Salary and Cost Data'!$AJ$3:$AN$3,MATCH($Q10,'Salary and Cost Data'!$AJ$5:$AN$5,0)),$K10,"M")+1)/12,"")</f>
        <v/>
      </c>
      <c r="S10" s="201">
        <f>N10*12*E10</f>
        <v>0</v>
      </c>
      <c r="T10" s="201">
        <f>S10*'Salary and Cost Data'!$O$3</f>
        <v>0</v>
      </c>
      <c r="U10" s="201">
        <f>S10*INDEX('Salary and Cost Data'!$O$5:$O$7,MATCH(M10,'Salary and Cost Data'!$N$5:$N$7,0))</f>
        <v>0</v>
      </c>
      <c r="V10" s="201">
        <f>IF($M$4&lt;0.5,0,'Salary and Cost Data'!$R$3*$E10)</f>
        <v>0</v>
      </c>
      <c r="W10" s="201">
        <f>IF($M$4&lt;0.5,0,'Salary and Cost Data'!$R$4*$E10)</f>
        <v>0</v>
      </c>
      <c r="X10" s="201">
        <f>IF($M$4&lt;0.5,0,'Salary and Cost Data'!$R$5*$E10)</f>
        <v>0</v>
      </c>
      <c r="Y10" s="201">
        <f>IFERROR('Salary and Cost Data'!$U$3*$L10,0)</f>
        <v>0</v>
      </c>
      <c r="Z10" s="201">
        <f>IFERROR('Salary and Cost Data'!$U$4*$L10,0)</f>
        <v>0</v>
      </c>
      <c r="AA10" s="202">
        <f>(SUM('Salary and Cost Data'!$X$9:$X$10)*(N10*12))+(INDEX('Salary and Cost Data'!$X$12:$X$37,MATCH($C$3,'Salary and Cost Data'!$W$12:$W$37,0)))</f>
        <v>11500</v>
      </c>
      <c r="AB10" s="203">
        <f>INDEX('Salary and Cost Data'!$X$6:$X$8,MATCH(M10,'Salary and Cost Data'!$W$6:$W$8,0))*(N10*12)</f>
        <v>0</v>
      </c>
      <c r="AC10" s="202">
        <f>(SUM('Salary and Cost Data'!$X$9:$X$10)*S10)+(INDEX('Salary and Cost Data'!$X$12:$X$37,MATCH($C$3,'Salary and Cost Data'!$W$12:$W$37,0))*ROUND(E10,1))</f>
        <v>0</v>
      </c>
      <c r="AD10" s="202">
        <f>INDEX('Salary and Cost Data'!$X$6:$X$8,MATCH(M10,'Salary and Cost Data'!$W$6:$W$8,0))*S10</f>
        <v>0</v>
      </c>
      <c r="AE10" s="204">
        <f>IF($A10="Y",ROUND(IFERROR(IF(AND($H10&lt;='Salary and Cost Data'!AJ$4,$K10&gt;='Salary and Cost Data'!AJ$3),1,0)*IF(LEFT(AE$9,LEN(AE$9)-13)=$O10,$P10,1)*IF(LEFT(AE$9,LEN(AE$9)-13)=$Q10,$R10,1)*$E10,0),1),0)</f>
        <v>0</v>
      </c>
      <c r="AF10" s="204">
        <f>IF($A10="Y",ROUND(IFERROR(IF(AND($H10&lt;='Salary and Cost Data'!AK$4,$K10&gt;='Salary and Cost Data'!AK$3),1,0)*IF(LEFT(AF$9,LEN(AF$9)-13)=$O10,$P10,1)*IF(LEFT(AF$9,LEN(AF$9)-13)=$Q10,$R10,1)*$E10,0),1),0)</f>
        <v>0</v>
      </c>
      <c r="AG10" s="204">
        <f>IF($A10="Y",ROUND(IFERROR(IF(AND($H10&lt;='Salary and Cost Data'!AL$4,$K10&gt;='Salary and Cost Data'!AL$3),1,0)*IF(LEFT(AG$9,LEN(AG$9)-13)=$O10,$P10,1)*IF(LEFT(AG$9,LEN(AG$9)-13)=$Q10,$R10,1)*$E10,0),1),0)</f>
        <v>0</v>
      </c>
      <c r="AH10" s="204">
        <f>IF($A10="Y",ROUND(IFERROR(IF(AND($H10&lt;='Salary and Cost Data'!AM$4,$K10&gt;='Salary and Cost Data'!AM$3),1,0)*IF(LEFT(AH$9,LEN(AH$9)-13)=$O10,$P10,1)*IF(LEFT(AH$9,LEN(AH$9)-13)=$Q10,$R10,1)*$E10,0),1),0)</f>
        <v>0</v>
      </c>
      <c r="AI10" s="204">
        <f>IF($A10="Y",ROUND(IFERROR(IF(AND($H10&lt;='Salary and Cost Data'!AN$4,$K10&gt;='Salary and Cost Data'!AN$3),1,0)*IF(LEFT(AI$9,LEN(AI$9)-13)=$O10,$P10,1)*IF(LEFT(AI$9,LEN(AI$9)-13)=$Q10,$R10,1)*$E10,0),1),0)</f>
        <v>0</v>
      </c>
      <c r="AJ10" s="184" t="str">
        <f>IF(AND(A10="Y",C10&gt;0),B10,"")</f>
        <v/>
      </c>
    </row>
    <row r="11" spans="1:48" x14ac:dyDescent="0.2">
      <c r="A11" s="113" t="s">
        <v>2433</v>
      </c>
      <c r="B11" s="254" t="str">
        <f ca="1">IF(A11="N",B10,IF(LEN(B10)&lt;&gt;1,"A",IFERROR(CHAR(CODE(LOOKUP(2,1/($B$9:OFFSET(B11,-1,0)&lt;&gt;""),$B$9:OFFSET(B11,-1,0)))+1),"A")))</f>
        <v>B</v>
      </c>
      <c r="C11" s="189"/>
      <c r="D11" s="190"/>
      <c r="E11" s="191"/>
      <c r="F11" s="192"/>
      <c r="G11" s="193"/>
      <c r="H11" s="194" t="str">
        <f>IF(G11&gt;0,DATE(G11,MONTH(F11),1),"")</f>
        <v/>
      </c>
      <c r="I11" s="195"/>
      <c r="J11" s="196"/>
      <c r="K11" s="197">
        <f t="shared" ref="K11:K24" si="0">IF(I11="",DATE(2099,6,30),DATE(J11,MONTH(I11),DAY(EOMONTH(I11,0))))</f>
        <v>72866</v>
      </c>
      <c r="L11" s="230" t="str">
        <f t="shared" ref="L11:L24" si="1">IF(A11="Y",IF(E11&gt;0,ROUND(E11,0),""),"")</f>
        <v/>
      </c>
      <c r="M11" s="198" t="s">
        <v>109</v>
      </c>
      <c r="N11" s="199">
        <f>IF($C11=0,0,VLOOKUP($C11,'Salary and Cost Data'!$A$3:$L$689,6,FALSE))</f>
        <v>0</v>
      </c>
      <c r="O11" s="200" t="str">
        <f>IFERROR(INDEX('Salary and Cost Data'!$AJ$5:$AN$5,MATCH(IF(MONTH($H11)&gt;6,DATE(YEAR($H11),7,1),DATE(YEAR($H11)-1,7,1)),'Salary and Cost Data'!$AJ$3:$AN$3,0)),"")</f>
        <v/>
      </c>
      <c r="P11" s="200" t="str">
        <f>IFERROR((12-DATEDIF(INDEX('Salary and Cost Data'!$AJ$3:$AN$3,MATCH($O11,'Salary and Cost Data'!$AJ$5:$AN$5,0)),$H11,"M"))/12,"")</f>
        <v/>
      </c>
      <c r="Q11" s="200" t="str">
        <f>IFERROR(INDEX('Salary and Cost Data'!$AJ$5:$AN$5,MATCH(IF(MONTH($K11)&gt;6,DATE(YEAR($K11),7,1),DATE(YEAR($K11)-1,7,1)),'Salary and Cost Data'!$AJ$3:$AN$3,0)),"")</f>
        <v/>
      </c>
      <c r="R11" s="200" t="str">
        <f>IFERROR((DATEDIF(INDEX('Salary and Cost Data'!$AJ$3:$AN$3,MATCH($Q11,'Salary and Cost Data'!$AJ$5:$AN$5,0)),$K11,"M")+1)/12,"")</f>
        <v/>
      </c>
      <c r="S11" s="201">
        <f>N11*12*E11</f>
        <v>0</v>
      </c>
      <c r="T11" s="201">
        <f>S11*'Salary and Cost Data'!$O$3</f>
        <v>0</v>
      </c>
      <c r="U11" s="201">
        <f>S11*INDEX('Salary and Cost Data'!$O$5:$O$7,MATCH(M11,'Salary and Cost Data'!$N$5:$N$7,0))</f>
        <v>0</v>
      </c>
      <c r="V11" s="201">
        <f>IF($M$4&lt;0.5,0,'Salary and Cost Data'!$R$3*$E11)</f>
        <v>0</v>
      </c>
      <c r="W11" s="201">
        <f>IF($M$4&lt;0.5,0,'Salary and Cost Data'!$R$4*$E11)</f>
        <v>0</v>
      </c>
      <c r="X11" s="201">
        <f>IF($M$4&lt;0.5,0,'Salary and Cost Data'!$R$5*$E11)</f>
        <v>0</v>
      </c>
      <c r="Y11" s="201">
        <f>IFERROR('Salary and Cost Data'!$U$3*$L11,0)</f>
        <v>0</v>
      </c>
      <c r="Z11" s="201">
        <f>IFERROR('Salary and Cost Data'!$U$4*$L11,0)</f>
        <v>0</v>
      </c>
      <c r="AA11" s="202">
        <f>(SUM('Salary and Cost Data'!$X$9:$X$10)*(N11*12))+(INDEX('Salary and Cost Data'!$X$12:$X$37,MATCH($C$3,'Salary and Cost Data'!$W$12:$W$37,0)))</f>
        <v>11500</v>
      </c>
      <c r="AB11" s="203">
        <f>INDEX('Salary and Cost Data'!$X$6:$X$8,MATCH(M11,'Salary and Cost Data'!$W$6:$W$8,0))*(N11*12)</f>
        <v>0</v>
      </c>
      <c r="AC11" s="202">
        <f>(SUM('Salary and Cost Data'!$X$9:$X$10)*S11)+(INDEX('Salary and Cost Data'!$X$12:$X$37,MATCH($C$3,'Salary and Cost Data'!$W$12:$W$37,0))*ROUND(E11,1))</f>
        <v>0</v>
      </c>
      <c r="AD11" s="202">
        <f>INDEX('Salary and Cost Data'!$X$6:$X$8,MATCH(M11,'Salary and Cost Data'!$W$6:$W$8,0))*S11</f>
        <v>0</v>
      </c>
      <c r="AE11" s="204">
        <f>IF($A11="Y",ROUND(IFERROR(IF(AND($H11&lt;='Salary and Cost Data'!AJ$4,$K11&gt;='Salary and Cost Data'!AJ$3),1,0)*IF(LEFT(AE$9,LEN(AE$9)-13)=$O11,$P11,1)*IF(LEFT(AE$9,LEN(AE$9)-13)=$Q11,$R11,1)*$E11,0),1),0)</f>
        <v>0</v>
      </c>
      <c r="AF11" s="204">
        <f>IF($A11="Y",ROUND(IFERROR(IF(AND($H11&lt;='Salary and Cost Data'!AK$4,$K11&gt;='Salary and Cost Data'!AK$3),1,0)*IF(LEFT(AF$9,LEN(AF$9)-13)=$O11,$P11,1)*IF(LEFT(AF$9,LEN(AF$9)-13)=$Q11,$R11,1)*$E11,0),1),0)</f>
        <v>0</v>
      </c>
      <c r="AG11" s="204">
        <f>IF($A11="Y",ROUND(IFERROR(IF(AND($H11&lt;='Salary and Cost Data'!AL$4,$K11&gt;='Salary and Cost Data'!AL$3),1,0)*IF(LEFT(AG$9,LEN(AG$9)-13)=$O11,$P11,1)*IF(LEFT(AG$9,LEN(AG$9)-13)=$Q11,$R11,1)*$E11,0),1),0)</f>
        <v>0</v>
      </c>
      <c r="AH11" s="204">
        <f>IF($A11="Y",ROUND(IFERROR(IF(AND($H11&lt;='Salary and Cost Data'!AM$4,$K11&gt;='Salary and Cost Data'!AM$3),1,0)*IF(LEFT(AH$9,LEN(AH$9)-13)=$O11,$P11,1)*IF(LEFT(AH$9,LEN(AH$9)-13)=$Q11,$R11,1)*$E11,0),1),0)</f>
        <v>0</v>
      </c>
      <c r="AI11" s="204">
        <f>IF($A11="Y",ROUND(IFERROR(IF(AND($H11&lt;='Salary and Cost Data'!AN$4,$K11&gt;='Salary and Cost Data'!AN$3),1,0)*IF(LEFT(AI$9,LEN(AI$9)-13)=$O11,$P11,1)*IF(LEFT(AI$9,LEN(AI$9)-13)=$Q11,$R11,1)*$E11,0),1),0)</f>
        <v>0</v>
      </c>
      <c r="AJ11" s="184" t="str">
        <f t="shared" ref="AJ11:AJ24" si="2">IF(AND(A11="Y",C11&gt;0),B11,"")</f>
        <v/>
      </c>
    </row>
    <row r="12" spans="1:48" x14ac:dyDescent="0.2">
      <c r="A12" s="113" t="s">
        <v>2433</v>
      </c>
      <c r="B12" s="254" t="str">
        <f ca="1">IF(A12="N",B11,IF(LEN(B11)&lt;&gt;1,"A",IFERROR(CHAR(CODE(LOOKUP(2,1/($B$9:OFFSET(B12,-1,0)&lt;&gt;""),$B$9:OFFSET(B12,-1,0)))+1),"A")))</f>
        <v>C</v>
      </c>
      <c r="C12" s="189"/>
      <c r="D12" s="190"/>
      <c r="E12" s="191"/>
      <c r="F12" s="192"/>
      <c r="G12" s="193"/>
      <c r="H12" s="194" t="str">
        <f>IF(G12&gt;0,DATE(G12,MONTH(F12),1),"")</f>
        <v/>
      </c>
      <c r="I12" s="195"/>
      <c r="J12" s="196"/>
      <c r="K12" s="197">
        <f t="shared" si="0"/>
        <v>72866</v>
      </c>
      <c r="L12" s="230" t="str">
        <f t="shared" si="1"/>
        <v/>
      </c>
      <c r="M12" s="198" t="s">
        <v>109</v>
      </c>
      <c r="N12" s="199">
        <f>IF($C12=0,0,VLOOKUP($C12,'Salary and Cost Data'!$A$3:$L$689,6,FALSE))</f>
        <v>0</v>
      </c>
      <c r="O12" s="200" t="str">
        <f>IFERROR(INDEX('Salary and Cost Data'!$AJ$5:$AN$5,MATCH(IF(MONTH($H12)&gt;6,DATE(YEAR($H12),7,1),DATE(YEAR($H12)-1,7,1)),'Salary and Cost Data'!$AJ$3:$AN$3,0)),"")</f>
        <v/>
      </c>
      <c r="P12" s="200" t="str">
        <f>IFERROR((12-DATEDIF(INDEX('Salary and Cost Data'!$AJ$3:$AN$3,MATCH($O12,'Salary and Cost Data'!$AJ$5:$AN$5,0)),$H12,"M"))/12,"")</f>
        <v/>
      </c>
      <c r="Q12" s="200" t="str">
        <f>IFERROR(INDEX('Salary and Cost Data'!$AJ$5:$AN$5,MATCH(IF(MONTH($K12)&gt;6,DATE(YEAR($K12),7,1),DATE(YEAR($K12)-1,7,1)),'Salary and Cost Data'!$AJ$3:$AN$3,0)),"")</f>
        <v/>
      </c>
      <c r="R12" s="200" t="str">
        <f>IFERROR((DATEDIF(INDEX('Salary and Cost Data'!$AJ$3:$AN$3,MATCH($Q12,'Salary and Cost Data'!$AJ$5:$AN$5,0)),$K12,"M")+1)/12,"")</f>
        <v/>
      </c>
      <c r="S12" s="201">
        <f>N12*12*E12</f>
        <v>0</v>
      </c>
      <c r="T12" s="201">
        <f>S12*'Salary and Cost Data'!$O$3</f>
        <v>0</v>
      </c>
      <c r="U12" s="201">
        <f>S12*INDEX('Salary and Cost Data'!$O$5:$O$7,MATCH(M12,'Salary and Cost Data'!$N$5:$N$7,0))</f>
        <v>0</v>
      </c>
      <c r="V12" s="201">
        <f>IF($M$4&lt;0.5,0,'Salary and Cost Data'!$R$3*$E12)</f>
        <v>0</v>
      </c>
      <c r="W12" s="201">
        <f>IF($M$4&lt;0.5,0,'Salary and Cost Data'!$R$4*$E12)</f>
        <v>0</v>
      </c>
      <c r="X12" s="201">
        <f>IF($M$4&lt;0.5,0,'Salary and Cost Data'!$R$5*$E12)</f>
        <v>0</v>
      </c>
      <c r="Y12" s="201">
        <f>IFERROR('Salary and Cost Data'!$U$3*$L12,0)</f>
        <v>0</v>
      </c>
      <c r="Z12" s="201">
        <f>IFERROR('Salary and Cost Data'!$U$4*$L12,0)</f>
        <v>0</v>
      </c>
      <c r="AA12" s="202">
        <f>(SUM('Salary and Cost Data'!$X$9:$X$10)*(N12*12))+(INDEX('Salary and Cost Data'!$X$12:$X$37,MATCH($C$3,'Salary and Cost Data'!$W$12:$W$37,0)))</f>
        <v>11500</v>
      </c>
      <c r="AB12" s="203">
        <f>INDEX('Salary and Cost Data'!$X$6:$X$8,MATCH(M12,'Salary and Cost Data'!$W$6:$W$8,0))*(N12*12)</f>
        <v>0</v>
      </c>
      <c r="AC12" s="202">
        <f>(SUM('Salary and Cost Data'!$X$9:$X$10)*S12)+(INDEX('Salary and Cost Data'!$X$12:$X$37,MATCH($C$3,'Salary and Cost Data'!$W$12:$W$37,0))*ROUND(E12,1))</f>
        <v>0</v>
      </c>
      <c r="AD12" s="202">
        <f>INDEX('Salary and Cost Data'!$X$6:$X$8,MATCH(M12,'Salary and Cost Data'!$W$6:$W$8,0))*S12</f>
        <v>0</v>
      </c>
      <c r="AE12" s="204">
        <f>IF($A12="Y",ROUND(IFERROR(IF(AND($H12&lt;='Salary and Cost Data'!AJ$4,$K12&gt;='Salary and Cost Data'!AJ$3),1,0)*IF(LEFT(AE$9,LEN(AE$9)-13)=$O12,$P12,1)*IF(LEFT(AE$9,LEN(AE$9)-13)=$Q12,$R12,1)*$E12,0),1),0)</f>
        <v>0</v>
      </c>
      <c r="AF12" s="204">
        <f>IF($A12="Y",ROUND(IFERROR(IF(AND($H12&lt;='Salary and Cost Data'!AK$4,$K12&gt;='Salary and Cost Data'!AK$3),1,0)*IF(LEFT(AF$9,LEN(AF$9)-13)=$O12,$P12,1)*IF(LEFT(AF$9,LEN(AF$9)-13)=$Q12,$R12,1)*$E12,0),1),0)</f>
        <v>0</v>
      </c>
      <c r="AG12" s="204">
        <f>IF($A12="Y",ROUND(IFERROR(IF(AND($H12&lt;='Salary and Cost Data'!AL$4,$K12&gt;='Salary and Cost Data'!AL$3),1,0)*IF(LEFT(AG$9,LEN(AG$9)-13)=$O12,$P12,1)*IF(LEFT(AG$9,LEN(AG$9)-13)=$Q12,$R12,1)*$E12,0),1),0)</f>
        <v>0</v>
      </c>
      <c r="AH12" s="204">
        <f>IF($A12="Y",ROUND(IFERROR(IF(AND($H12&lt;='Salary and Cost Data'!AM$4,$K12&gt;='Salary and Cost Data'!AM$3),1,0)*IF(LEFT(AH$9,LEN(AH$9)-13)=$O12,$P12,1)*IF(LEFT(AH$9,LEN(AH$9)-13)=$Q12,$R12,1)*$E12,0),1),0)</f>
        <v>0</v>
      </c>
      <c r="AI12" s="204">
        <f>IF($A12="Y",ROUND(IFERROR(IF(AND($H12&lt;='Salary and Cost Data'!AN$4,$K12&gt;='Salary and Cost Data'!AN$3),1,0)*IF(LEFT(AI$9,LEN(AI$9)-13)=$O12,$P12,1)*IF(LEFT(AI$9,LEN(AI$9)-13)=$Q12,$R12,1)*$E12,0),1),0)</f>
        <v>0</v>
      </c>
      <c r="AJ12" s="184" t="str">
        <f t="shared" si="2"/>
        <v/>
      </c>
    </row>
    <row r="13" spans="1:48" x14ac:dyDescent="0.2">
      <c r="A13" s="113" t="s">
        <v>2433</v>
      </c>
      <c r="B13" s="254" t="str">
        <f ca="1">IF(A13="N",B12,IF(LEN(B12)&lt;&gt;1,"A",IFERROR(CHAR(CODE(LOOKUP(2,1/($B$9:OFFSET(B13,-1,0)&lt;&gt;""),$B$9:OFFSET(B13,-1,0)))+1),"A")))</f>
        <v>D</v>
      </c>
      <c r="C13" s="189"/>
      <c r="D13" s="190"/>
      <c r="E13" s="191"/>
      <c r="F13" s="192"/>
      <c r="G13" s="193"/>
      <c r="H13" s="194" t="str">
        <f>IF(G13&gt;0,DATE(G13,MONTH(F13),1),"")</f>
        <v/>
      </c>
      <c r="I13" s="195"/>
      <c r="J13" s="196"/>
      <c r="K13" s="197">
        <f t="shared" si="0"/>
        <v>72866</v>
      </c>
      <c r="L13" s="230" t="str">
        <f t="shared" si="1"/>
        <v/>
      </c>
      <c r="M13" s="198" t="s">
        <v>109</v>
      </c>
      <c r="N13" s="199">
        <f>IF($C13=0,0,VLOOKUP($C13,'Salary and Cost Data'!$A$3:$L$689,6,FALSE))</f>
        <v>0</v>
      </c>
      <c r="O13" s="200" t="str">
        <f>IFERROR(INDEX('Salary and Cost Data'!$AJ$5:$AN$5,MATCH(IF(MONTH($H13)&gt;6,DATE(YEAR($H13),7,1),DATE(YEAR($H13)-1,7,1)),'Salary and Cost Data'!$AJ$3:$AN$3,0)),"")</f>
        <v/>
      </c>
      <c r="P13" s="200" t="str">
        <f>IFERROR((12-DATEDIF(INDEX('Salary and Cost Data'!$AJ$3:$AN$3,MATCH($O13,'Salary and Cost Data'!$AJ$5:$AN$5,0)),$H13,"M"))/12,"")</f>
        <v/>
      </c>
      <c r="Q13" s="200" t="str">
        <f>IFERROR(INDEX('Salary and Cost Data'!$AJ$5:$AN$5,MATCH(IF(MONTH($K13)&gt;6,DATE(YEAR($K13),7,1),DATE(YEAR($K13)-1,7,1)),'Salary and Cost Data'!$AJ$3:$AN$3,0)),"")</f>
        <v/>
      </c>
      <c r="R13" s="200" t="str">
        <f>IFERROR((DATEDIF(INDEX('Salary and Cost Data'!$AJ$3:$AN$3,MATCH($Q13,'Salary and Cost Data'!$AJ$5:$AN$5,0)),$K13,"M")+1)/12,"")</f>
        <v/>
      </c>
      <c r="S13" s="201">
        <f>N13*12*E13</f>
        <v>0</v>
      </c>
      <c r="T13" s="201">
        <f>S13*'Salary and Cost Data'!$O$3</f>
        <v>0</v>
      </c>
      <c r="U13" s="201">
        <f>S13*INDEX('Salary and Cost Data'!$O$5:$O$7,MATCH(M13,'Salary and Cost Data'!$N$5:$N$7,0))</f>
        <v>0</v>
      </c>
      <c r="V13" s="201">
        <f>IF($M$4&lt;0.5,0,'Salary and Cost Data'!$R$3*$E13)</f>
        <v>0</v>
      </c>
      <c r="W13" s="201">
        <f>IF($M$4&lt;0.5,0,'Salary and Cost Data'!$R$4*$E13)</f>
        <v>0</v>
      </c>
      <c r="X13" s="201">
        <f>IF($M$4&lt;0.5,0,'Salary and Cost Data'!$R$5*$E13)</f>
        <v>0</v>
      </c>
      <c r="Y13" s="201">
        <f>IFERROR('Salary and Cost Data'!$U$3*$L13,0)</f>
        <v>0</v>
      </c>
      <c r="Z13" s="201">
        <f>IFERROR('Salary and Cost Data'!$U$4*$L13,0)</f>
        <v>0</v>
      </c>
      <c r="AA13" s="202">
        <f>(SUM('Salary and Cost Data'!$X$9:$X$10)*(N13*12))+(INDEX('Salary and Cost Data'!$X$12:$X$37,MATCH($C$3,'Salary and Cost Data'!$W$12:$W$37,0)))</f>
        <v>11500</v>
      </c>
      <c r="AB13" s="203">
        <f>INDEX('Salary and Cost Data'!$X$6:$X$8,MATCH(M13,'Salary and Cost Data'!$W$6:$W$8,0))*(N13*12)</f>
        <v>0</v>
      </c>
      <c r="AC13" s="202">
        <f>(SUM('Salary and Cost Data'!$X$9:$X$10)*S13)+(INDEX('Salary and Cost Data'!$X$12:$X$37,MATCH($C$3,'Salary and Cost Data'!$W$12:$W$37,0))*ROUND(E13,1))</f>
        <v>0</v>
      </c>
      <c r="AD13" s="202">
        <f>INDEX('Salary and Cost Data'!$X$6:$X$8,MATCH(M13,'Salary and Cost Data'!$W$6:$W$8,0))*S13</f>
        <v>0</v>
      </c>
      <c r="AE13" s="204">
        <f>IF($A13="Y",ROUND(IFERROR(IF(AND($H13&lt;='Salary and Cost Data'!AJ$4,$K13&gt;='Salary and Cost Data'!AJ$3),1,0)*IF(LEFT(AE$9,LEN(AE$9)-13)=$O13,$P13,1)*IF(LEFT(AE$9,LEN(AE$9)-13)=$Q13,$R13,1)*$E13,0),1),0)</f>
        <v>0</v>
      </c>
      <c r="AF13" s="204">
        <f>IF($A13="Y",ROUND(IFERROR(IF(AND($H13&lt;='Salary and Cost Data'!AK$4,$K13&gt;='Salary and Cost Data'!AK$3),1,0)*IF(LEFT(AF$9,LEN(AF$9)-13)=$O13,$P13,1)*IF(LEFT(AF$9,LEN(AF$9)-13)=$Q13,$R13,1)*$E13,0),1),0)</f>
        <v>0</v>
      </c>
      <c r="AG13" s="204">
        <f>IF($A13="Y",ROUND(IFERROR(IF(AND($H13&lt;='Salary and Cost Data'!AL$4,$K13&gt;='Salary and Cost Data'!AL$3),1,0)*IF(LEFT(AG$9,LEN(AG$9)-13)=$O13,$P13,1)*IF(LEFT(AG$9,LEN(AG$9)-13)=$Q13,$R13,1)*$E13,0),1),0)</f>
        <v>0</v>
      </c>
      <c r="AH13" s="204">
        <f>IF($A13="Y",ROUND(IFERROR(IF(AND($H13&lt;='Salary and Cost Data'!AM$4,$K13&gt;='Salary and Cost Data'!AM$3),1,0)*IF(LEFT(AH$9,LEN(AH$9)-13)=$O13,$P13,1)*IF(LEFT(AH$9,LEN(AH$9)-13)=$Q13,$R13,1)*$E13,0),1),0)</f>
        <v>0</v>
      </c>
      <c r="AI13" s="204">
        <f>IF($A13="Y",ROUND(IFERROR(IF(AND($H13&lt;='Salary and Cost Data'!AN$4,$K13&gt;='Salary and Cost Data'!AN$3),1,0)*IF(LEFT(AI$9,LEN(AI$9)-13)=$O13,$P13,1)*IF(LEFT(AI$9,LEN(AI$9)-13)=$Q13,$R13,1)*$E13,0),1),0)</f>
        <v>0</v>
      </c>
      <c r="AJ13" s="184" t="str">
        <f t="shared" si="2"/>
        <v/>
      </c>
    </row>
    <row r="14" spans="1:48" x14ac:dyDescent="0.2">
      <c r="A14" s="113" t="s">
        <v>2433</v>
      </c>
      <c r="B14" s="254" t="str">
        <f ca="1">IF(A14="N",B13,IF(LEN(B13)&lt;&gt;1,"A",IFERROR(CHAR(CODE(LOOKUP(2,1/($B$9:OFFSET(B14,-1,0)&lt;&gt;""),$B$9:OFFSET(B14,-1,0)))+1),"A")))</f>
        <v>E</v>
      </c>
      <c r="C14" s="189"/>
      <c r="D14" s="190"/>
      <c r="E14" s="191"/>
      <c r="F14" s="192"/>
      <c r="G14" s="193"/>
      <c r="H14" s="194" t="str">
        <f>IF(G14&gt;0,DATE(G14,MONTH(F14),1),"")</f>
        <v/>
      </c>
      <c r="I14" s="195"/>
      <c r="J14" s="196"/>
      <c r="K14" s="197">
        <f t="shared" si="0"/>
        <v>72866</v>
      </c>
      <c r="L14" s="230" t="str">
        <f t="shared" si="1"/>
        <v/>
      </c>
      <c r="M14" s="198" t="s">
        <v>109</v>
      </c>
      <c r="N14" s="199">
        <f>IF($C14=0,0,VLOOKUP($C14,'Salary and Cost Data'!$A$3:$L$689,6,FALSE))</f>
        <v>0</v>
      </c>
      <c r="O14" s="200" t="str">
        <f>IFERROR(INDEX('Salary and Cost Data'!$AJ$5:$AN$5,MATCH(IF(MONTH($H14)&gt;6,DATE(YEAR($H14),7,1),DATE(YEAR($H14)-1,7,1)),'Salary and Cost Data'!$AJ$3:$AN$3,0)),"")</f>
        <v/>
      </c>
      <c r="P14" s="200" t="str">
        <f>IFERROR((12-DATEDIF(INDEX('Salary and Cost Data'!$AJ$3:$AN$3,MATCH($O14,'Salary and Cost Data'!$AJ$5:$AN$5,0)),$H14,"M"))/12,"")</f>
        <v/>
      </c>
      <c r="Q14" s="200" t="str">
        <f>IFERROR(INDEX('Salary and Cost Data'!$AJ$5:$AN$5,MATCH(IF(MONTH($K14)&gt;6,DATE(YEAR($K14),7,1),DATE(YEAR($K14)-1,7,1)),'Salary and Cost Data'!$AJ$3:$AN$3,0)),"")</f>
        <v/>
      </c>
      <c r="R14" s="200" t="str">
        <f>IFERROR((DATEDIF(INDEX('Salary and Cost Data'!$AJ$3:$AN$3,MATCH($Q14,'Salary and Cost Data'!$AJ$5:$AN$5,0)),$K14,"M")+1)/12,"")</f>
        <v/>
      </c>
      <c r="S14" s="201">
        <f>N14*12*E14</f>
        <v>0</v>
      </c>
      <c r="T14" s="201">
        <f>S14*'Salary and Cost Data'!$O$3</f>
        <v>0</v>
      </c>
      <c r="U14" s="201">
        <f>S14*INDEX('Salary and Cost Data'!$O$5:$O$7,MATCH(M14,'Salary and Cost Data'!$N$5:$N$7,0))</f>
        <v>0</v>
      </c>
      <c r="V14" s="201">
        <f>IF($M$4&lt;0.5,0,'Salary and Cost Data'!$R$3*$E14)</f>
        <v>0</v>
      </c>
      <c r="W14" s="201">
        <f>IF($M$4&lt;0.5,0,'Salary and Cost Data'!$R$4*$E14)</f>
        <v>0</v>
      </c>
      <c r="X14" s="201">
        <f>IF($M$4&lt;0.5,0,'Salary and Cost Data'!$R$5*$E14)</f>
        <v>0</v>
      </c>
      <c r="Y14" s="201">
        <f>IFERROR('Salary and Cost Data'!$U$3*$L14,0)</f>
        <v>0</v>
      </c>
      <c r="Z14" s="201">
        <f>IFERROR('Salary and Cost Data'!$U$4*$L14,0)</f>
        <v>0</v>
      </c>
      <c r="AA14" s="202">
        <f>(SUM('Salary and Cost Data'!$X$9:$X$10)*(N14*12))+(INDEX('Salary and Cost Data'!$X$12:$X$37,MATCH($C$3,'Salary and Cost Data'!$W$12:$W$37,0)))</f>
        <v>11500</v>
      </c>
      <c r="AB14" s="203">
        <f>INDEX('Salary and Cost Data'!$X$6:$X$8,MATCH(M14,'Salary and Cost Data'!$W$6:$W$8,0))*(N14*12)</f>
        <v>0</v>
      </c>
      <c r="AC14" s="202">
        <f>(SUM('Salary and Cost Data'!$X$9:$X$10)*S14)+(INDEX('Salary and Cost Data'!$X$12:$X$37,MATCH($C$3,'Salary and Cost Data'!$W$12:$W$37,0))*ROUND(E14,1))</f>
        <v>0</v>
      </c>
      <c r="AD14" s="202">
        <f>INDEX('Salary and Cost Data'!$X$6:$X$8,MATCH(M14,'Salary and Cost Data'!$W$6:$W$8,0))*S14</f>
        <v>0</v>
      </c>
      <c r="AE14" s="204">
        <f>IF($A14="Y",ROUND(IFERROR(IF(AND($H14&lt;='Salary and Cost Data'!AJ$4,$K14&gt;='Salary and Cost Data'!AJ$3),1,0)*IF(LEFT(AE$9,LEN(AE$9)-13)=$O14,$P14,1)*IF(LEFT(AE$9,LEN(AE$9)-13)=$Q14,$R14,1)*$E14,0),1),0)</f>
        <v>0</v>
      </c>
      <c r="AF14" s="204">
        <f>IF($A14="Y",ROUND(IFERROR(IF(AND($H14&lt;='Salary and Cost Data'!AK$4,$K14&gt;='Salary and Cost Data'!AK$3),1,0)*IF(LEFT(AF$9,LEN(AF$9)-13)=$O14,$P14,1)*IF(LEFT(AF$9,LEN(AF$9)-13)=$Q14,$R14,1)*$E14,0),1),0)</f>
        <v>0</v>
      </c>
      <c r="AG14" s="204">
        <f>IF($A14="Y",ROUND(IFERROR(IF(AND($H14&lt;='Salary and Cost Data'!AL$4,$K14&gt;='Salary and Cost Data'!AL$3),1,0)*IF(LEFT(AG$9,LEN(AG$9)-13)=$O14,$P14,1)*IF(LEFT(AG$9,LEN(AG$9)-13)=$Q14,$R14,1)*$E14,0),1),0)</f>
        <v>0</v>
      </c>
      <c r="AH14" s="204">
        <f>IF($A14="Y",ROUND(IFERROR(IF(AND($H14&lt;='Salary and Cost Data'!AM$4,$K14&gt;='Salary and Cost Data'!AM$3),1,0)*IF(LEFT(AH$9,LEN(AH$9)-13)=$O14,$P14,1)*IF(LEFT(AH$9,LEN(AH$9)-13)=$Q14,$R14,1)*$E14,0),1),0)</f>
        <v>0</v>
      </c>
      <c r="AI14" s="204">
        <f>IF($A14="Y",ROUND(IFERROR(IF(AND($H14&lt;='Salary and Cost Data'!AN$4,$K14&gt;='Salary and Cost Data'!AN$3),1,0)*IF(LEFT(AI$9,LEN(AI$9)-13)=$O14,$P14,1)*IF(LEFT(AI$9,LEN(AI$9)-13)=$Q14,$R14,1)*$E14,0),1),0)</f>
        <v>0</v>
      </c>
      <c r="AJ14" s="184" t="str">
        <f t="shared" si="2"/>
        <v/>
      </c>
    </row>
    <row r="15" spans="1:48" hidden="1" outlineLevel="1" x14ac:dyDescent="0.2">
      <c r="A15" s="113" t="s">
        <v>2441</v>
      </c>
      <c r="B15" s="254" t="str">
        <f ca="1">IF(A15="N",B14,IF(LEN(B14)&lt;&gt;1,"A",IFERROR(CHAR(CODE(LOOKUP(2,1/($B$9:OFFSET(B15,-1,0)&lt;&gt;""),$B$9:OFFSET(B15,-1,0)))+1),"A")))</f>
        <v>E</v>
      </c>
      <c r="C15" s="189"/>
      <c r="D15" s="190"/>
      <c r="E15" s="191"/>
      <c r="F15" s="192"/>
      <c r="G15" s="193"/>
      <c r="H15" s="194" t="str">
        <f t="shared" ref="H15:H24" si="3">IF(G15&gt;0,DATE(G15,MONTH(F15),1),"")</f>
        <v/>
      </c>
      <c r="I15" s="195"/>
      <c r="J15" s="196"/>
      <c r="K15" s="197">
        <f t="shared" si="0"/>
        <v>72866</v>
      </c>
      <c r="L15" s="230" t="str">
        <f t="shared" si="1"/>
        <v/>
      </c>
      <c r="M15" s="198" t="s">
        <v>109</v>
      </c>
      <c r="N15" s="199">
        <f>IF($C15=0,0,VLOOKUP($C15,'Salary and Cost Data'!$A$3:$L$689,6,FALSE))</f>
        <v>0</v>
      </c>
      <c r="O15" s="200" t="str">
        <f>IFERROR(INDEX('Salary and Cost Data'!$AJ$5:$AN$5,MATCH(IF(MONTH($H15)&gt;6,DATE(YEAR($H15),7,1),DATE(YEAR($H15)-1,7,1)),'Salary and Cost Data'!$AJ$3:$AN$3,0)),"")</f>
        <v/>
      </c>
      <c r="P15" s="200" t="str">
        <f>IFERROR((12-DATEDIF(INDEX('Salary and Cost Data'!$AJ$3:$AN$3,MATCH($O15,'Salary and Cost Data'!$AJ$5:$AN$5,0)),$H15,"M"))/12,"")</f>
        <v/>
      </c>
      <c r="Q15" s="200" t="str">
        <f>IFERROR(INDEX('Salary and Cost Data'!$AJ$5:$AN$5,MATCH(IF(MONTH($K15)&gt;6,DATE(YEAR($K15),7,1),DATE(YEAR($K15)-1,7,1)),'Salary and Cost Data'!$AJ$3:$AN$3,0)),"")</f>
        <v/>
      </c>
      <c r="R15" s="200" t="str">
        <f>IFERROR((DATEDIF(INDEX('Salary and Cost Data'!$AJ$3:$AN$3,MATCH($Q15,'Salary and Cost Data'!$AJ$5:$AN$5,0)),$K15,"M")+1)/12,"")</f>
        <v/>
      </c>
      <c r="S15" s="201">
        <f t="shared" ref="S15:S24" si="4">N15*12*E15</f>
        <v>0</v>
      </c>
      <c r="T15" s="201">
        <f>S15*'Salary and Cost Data'!$O$3</f>
        <v>0</v>
      </c>
      <c r="U15" s="201">
        <f>S15*INDEX('Salary and Cost Data'!$O$5:$O$7,MATCH(M15,'Salary and Cost Data'!$N$5:$N$7,0))</f>
        <v>0</v>
      </c>
      <c r="V15" s="201">
        <f>IF($M$4&lt;0.5,0,'Salary and Cost Data'!$R$3*$E15)</f>
        <v>0</v>
      </c>
      <c r="W15" s="201">
        <f>IF($M$4&lt;0.5,0,'Salary and Cost Data'!$R$4*$E15)</f>
        <v>0</v>
      </c>
      <c r="X15" s="201">
        <f>IF($M$4&lt;0.5,0,'Salary and Cost Data'!$R$5*$E15)</f>
        <v>0</v>
      </c>
      <c r="Y15" s="201">
        <f>IFERROR('Salary and Cost Data'!$U$3*$L15,0)</f>
        <v>0</v>
      </c>
      <c r="Z15" s="201">
        <f>IFERROR('Salary and Cost Data'!$U$4*$L15,0)</f>
        <v>0</v>
      </c>
      <c r="AA15" s="202">
        <f>(SUM('Salary and Cost Data'!$X$9:$X$10)*(N15*12))+(INDEX('Salary and Cost Data'!$X$12:$X$37,MATCH($C$3,'Salary and Cost Data'!$W$12:$W$37,0)))</f>
        <v>11500</v>
      </c>
      <c r="AB15" s="203">
        <f>INDEX('Salary and Cost Data'!$X$6:$X$8,MATCH(M15,'Salary and Cost Data'!$W$6:$W$8,0))*(N15*12)</f>
        <v>0</v>
      </c>
      <c r="AC15" s="202">
        <f>(SUM('Salary and Cost Data'!$X$9:$X$10)*S15)+(INDEX('Salary and Cost Data'!$X$12:$X$37,MATCH($C$3,'Salary and Cost Data'!$W$12:$W$37,0))*ROUND(E15,1))</f>
        <v>0</v>
      </c>
      <c r="AD15" s="202">
        <f>INDEX('Salary and Cost Data'!$X$6:$X$8,MATCH(M15,'Salary and Cost Data'!$W$6:$W$8,0))*S15</f>
        <v>0</v>
      </c>
      <c r="AE15" s="204">
        <f>IF($A15="Y",ROUND(IFERROR(IF(AND($H15&lt;='Salary and Cost Data'!AJ$4,$K15&gt;='Salary and Cost Data'!AJ$3),1,0)*IF(LEFT(AE$9,LEN(AE$9)-13)=$O15,$P15,1)*IF(LEFT(AE$9,LEN(AE$9)-13)=$Q15,$R15,1)*$E15,0),1),0)</f>
        <v>0</v>
      </c>
      <c r="AF15" s="204">
        <f>IF($A15="Y",ROUND(IFERROR(IF(AND($H15&lt;='Salary and Cost Data'!AK$4,$K15&gt;='Salary and Cost Data'!AK$3),1,0)*IF(LEFT(AF$9,LEN(AF$9)-13)=$O15,$P15,1)*IF(LEFT(AF$9,LEN(AF$9)-13)=$Q15,$R15,1)*$E15,0),1),0)</f>
        <v>0</v>
      </c>
      <c r="AG15" s="204">
        <f>IF($A15="Y",ROUND(IFERROR(IF(AND($H15&lt;='Salary and Cost Data'!AL$4,$K15&gt;='Salary and Cost Data'!AL$3),1,0)*IF(LEFT(AG$9,LEN(AG$9)-13)=$O15,$P15,1)*IF(LEFT(AG$9,LEN(AG$9)-13)=$Q15,$R15,1)*$E15,0),1),0)</f>
        <v>0</v>
      </c>
      <c r="AH15" s="204">
        <f>IF($A15="Y",ROUND(IFERROR(IF(AND($H15&lt;='Salary and Cost Data'!AM$4,$K15&gt;='Salary and Cost Data'!AM$3),1,0)*IF(LEFT(AH$9,LEN(AH$9)-13)=$O15,$P15,1)*IF(LEFT(AH$9,LEN(AH$9)-13)=$Q15,$R15,1)*$E15,0),1),0)</f>
        <v>0</v>
      </c>
      <c r="AI15" s="204">
        <f>IF($A15="Y",ROUND(IFERROR(IF(AND($H15&lt;='Salary and Cost Data'!AN$4,$K15&gt;='Salary and Cost Data'!AN$3),1,0)*IF(LEFT(AI$9,LEN(AI$9)-13)=$O15,$P15,1)*IF(LEFT(AI$9,LEN(AI$9)-13)=$Q15,$R15,1)*$E15,0),1),0)</f>
        <v>0</v>
      </c>
      <c r="AJ15" s="184" t="str">
        <f t="shared" si="2"/>
        <v/>
      </c>
    </row>
    <row r="16" spans="1:48" hidden="1" outlineLevel="1" x14ac:dyDescent="0.2">
      <c r="A16" s="113" t="s">
        <v>2441</v>
      </c>
      <c r="B16" s="254" t="str">
        <f ca="1">IF(A16="N",B15,IF(LEN(B15)&lt;&gt;1,"A",IFERROR(CHAR(CODE(LOOKUP(2,1/($B$9:OFFSET(B16,-1,0)&lt;&gt;""),$B$9:OFFSET(B16,-1,0)))+1),"A")))</f>
        <v>E</v>
      </c>
      <c r="C16" s="189"/>
      <c r="D16" s="190"/>
      <c r="E16" s="191"/>
      <c r="F16" s="192"/>
      <c r="G16" s="193"/>
      <c r="H16" s="194" t="str">
        <f t="shared" si="3"/>
        <v/>
      </c>
      <c r="I16" s="195"/>
      <c r="J16" s="196"/>
      <c r="K16" s="197">
        <f t="shared" si="0"/>
        <v>72866</v>
      </c>
      <c r="L16" s="230" t="str">
        <f t="shared" si="1"/>
        <v/>
      </c>
      <c r="M16" s="198" t="s">
        <v>109</v>
      </c>
      <c r="N16" s="199">
        <f>IF($C16=0,0,VLOOKUP($C16,'Salary and Cost Data'!$A$3:$L$689,6,FALSE))</f>
        <v>0</v>
      </c>
      <c r="O16" s="200" t="str">
        <f>IFERROR(INDEX('Salary and Cost Data'!$AJ$5:$AN$5,MATCH(IF(MONTH($H16)&gt;6,DATE(YEAR($H16),7,1),DATE(YEAR($H16)-1,7,1)),'Salary and Cost Data'!$AJ$3:$AN$3,0)),"")</f>
        <v/>
      </c>
      <c r="P16" s="200" t="str">
        <f>IFERROR((12-DATEDIF(INDEX('Salary and Cost Data'!$AJ$3:$AN$3,MATCH($O16,'Salary and Cost Data'!$AJ$5:$AN$5,0)),$H16,"M"))/12,"")</f>
        <v/>
      </c>
      <c r="Q16" s="200" t="str">
        <f>IFERROR(INDEX('Salary and Cost Data'!$AJ$5:$AN$5,MATCH(IF(MONTH($K16)&gt;6,DATE(YEAR($K16),7,1),DATE(YEAR($K16)-1,7,1)),'Salary and Cost Data'!$AJ$3:$AN$3,0)),"")</f>
        <v/>
      </c>
      <c r="R16" s="200" t="str">
        <f>IFERROR((DATEDIF(INDEX('Salary and Cost Data'!$AJ$3:$AN$3,MATCH($Q16,'Salary and Cost Data'!$AJ$5:$AN$5,0)),$K16,"M")+1)/12,"")</f>
        <v/>
      </c>
      <c r="S16" s="201">
        <f t="shared" si="4"/>
        <v>0</v>
      </c>
      <c r="T16" s="201">
        <f>S16*'Salary and Cost Data'!$O$3</f>
        <v>0</v>
      </c>
      <c r="U16" s="201">
        <f>S16*INDEX('Salary and Cost Data'!$O$5:$O$7,MATCH(M16,'Salary and Cost Data'!$N$5:$N$7,0))</f>
        <v>0</v>
      </c>
      <c r="V16" s="201">
        <f>IF($M$4&lt;0.5,0,'Salary and Cost Data'!$R$3*$E16)</f>
        <v>0</v>
      </c>
      <c r="W16" s="201">
        <f>IF($M$4&lt;0.5,0,'Salary and Cost Data'!$R$4*$E16)</f>
        <v>0</v>
      </c>
      <c r="X16" s="201">
        <f>IF($M$4&lt;0.5,0,'Salary and Cost Data'!$R$5*$E16)</f>
        <v>0</v>
      </c>
      <c r="Y16" s="201">
        <f>IFERROR('Salary and Cost Data'!$U$3*$L16,0)</f>
        <v>0</v>
      </c>
      <c r="Z16" s="201">
        <f>IFERROR('Salary and Cost Data'!$U$4*$L16,0)</f>
        <v>0</v>
      </c>
      <c r="AA16" s="202">
        <f>(SUM('Salary and Cost Data'!$X$9:$X$10)*(N16*12))+(INDEX('Salary and Cost Data'!$X$12:$X$37,MATCH($C$3,'Salary and Cost Data'!$W$12:$W$37,0)))</f>
        <v>11500</v>
      </c>
      <c r="AB16" s="203">
        <f>INDEX('Salary and Cost Data'!$X$6:$X$8,MATCH(M16,'Salary and Cost Data'!$W$6:$W$8,0))*(N16*12)</f>
        <v>0</v>
      </c>
      <c r="AC16" s="202">
        <f>(SUM('Salary and Cost Data'!$X$9:$X$10)*S16)+(INDEX('Salary and Cost Data'!$X$12:$X$37,MATCH($C$3,'Salary and Cost Data'!$W$12:$W$37,0))*ROUND(E16,1))</f>
        <v>0</v>
      </c>
      <c r="AD16" s="202">
        <f>INDEX('Salary and Cost Data'!$X$6:$X$8,MATCH(M16,'Salary and Cost Data'!$W$6:$W$8,0))*S16</f>
        <v>0</v>
      </c>
      <c r="AE16" s="204">
        <f>IF($A16="Y",ROUND(IFERROR(IF(AND($H16&lt;='Salary and Cost Data'!AJ$4,$K16&gt;='Salary and Cost Data'!AJ$3),1,0)*IF(LEFT(AE$9,LEN(AE$9)-13)=$O16,$P16,1)*IF(LEFT(AE$9,LEN(AE$9)-13)=$Q16,$R16,1)*$E16,0),1),0)</f>
        <v>0</v>
      </c>
      <c r="AF16" s="204">
        <f>IF($A16="Y",ROUND(IFERROR(IF(AND($H16&lt;='Salary and Cost Data'!AK$4,$K16&gt;='Salary and Cost Data'!AK$3),1,0)*IF(LEFT(AF$9,LEN(AF$9)-13)=$O16,$P16,1)*IF(LEFT(AF$9,LEN(AF$9)-13)=$Q16,$R16,1)*$E16,0),1),0)</f>
        <v>0</v>
      </c>
      <c r="AG16" s="204">
        <f>IF($A16="Y",ROUND(IFERROR(IF(AND($H16&lt;='Salary and Cost Data'!AL$4,$K16&gt;='Salary and Cost Data'!AL$3),1,0)*IF(LEFT(AG$9,LEN(AG$9)-13)=$O16,$P16,1)*IF(LEFT(AG$9,LEN(AG$9)-13)=$Q16,$R16,1)*$E16,0),1),0)</f>
        <v>0</v>
      </c>
      <c r="AH16" s="204">
        <f>IF($A16="Y",ROUND(IFERROR(IF(AND($H16&lt;='Salary and Cost Data'!AM$4,$K16&gt;='Salary and Cost Data'!AM$3),1,0)*IF(LEFT(AH$9,LEN(AH$9)-13)=$O16,$P16,1)*IF(LEFT(AH$9,LEN(AH$9)-13)=$Q16,$R16,1)*$E16,0),1),0)</f>
        <v>0</v>
      </c>
      <c r="AI16" s="204">
        <f>IF($A16="Y",ROUND(IFERROR(IF(AND($H16&lt;='Salary and Cost Data'!AN$4,$K16&gt;='Salary and Cost Data'!AN$3),1,0)*IF(LEFT(AI$9,LEN(AI$9)-13)=$O16,$P16,1)*IF(LEFT(AI$9,LEN(AI$9)-13)=$Q16,$R16,1)*$E16,0),1),0)</f>
        <v>0</v>
      </c>
      <c r="AJ16" s="184" t="str">
        <f t="shared" si="2"/>
        <v/>
      </c>
    </row>
    <row r="17" spans="1:47" hidden="1" outlineLevel="1" x14ac:dyDescent="0.2">
      <c r="A17" s="113" t="s">
        <v>2441</v>
      </c>
      <c r="B17" s="254" t="str">
        <f ca="1">IF(A17="N",B16,IF(LEN(B16)&lt;&gt;1,"A",IFERROR(CHAR(CODE(LOOKUP(2,1/($B$9:OFFSET(B17,-1,0)&lt;&gt;""),$B$9:OFFSET(B17,-1,0)))+1),"A")))</f>
        <v>E</v>
      </c>
      <c r="C17" s="189"/>
      <c r="D17" s="190"/>
      <c r="E17" s="191"/>
      <c r="F17" s="192"/>
      <c r="G17" s="193"/>
      <c r="H17" s="194" t="str">
        <f t="shared" si="3"/>
        <v/>
      </c>
      <c r="I17" s="195"/>
      <c r="J17" s="196"/>
      <c r="K17" s="197">
        <f t="shared" si="0"/>
        <v>72866</v>
      </c>
      <c r="L17" s="230" t="str">
        <f t="shared" si="1"/>
        <v/>
      </c>
      <c r="M17" s="198" t="s">
        <v>109</v>
      </c>
      <c r="N17" s="199">
        <f>IF($C17=0,0,VLOOKUP($C17,'Salary and Cost Data'!$A$3:$L$689,6,FALSE))</f>
        <v>0</v>
      </c>
      <c r="O17" s="200" t="str">
        <f>IFERROR(INDEX('Salary and Cost Data'!$AJ$5:$AN$5,MATCH(IF(MONTH($H17)&gt;6,DATE(YEAR($H17),7,1),DATE(YEAR($H17)-1,7,1)),'Salary and Cost Data'!$AJ$3:$AN$3,0)),"")</f>
        <v/>
      </c>
      <c r="P17" s="200" t="str">
        <f>IFERROR((12-DATEDIF(INDEX('Salary and Cost Data'!$AJ$3:$AN$3,MATCH($O17,'Salary and Cost Data'!$AJ$5:$AN$5,0)),$H17,"M"))/12,"")</f>
        <v/>
      </c>
      <c r="Q17" s="200" t="str">
        <f>IFERROR(INDEX('Salary and Cost Data'!$AJ$5:$AN$5,MATCH(IF(MONTH($K17)&gt;6,DATE(YEAR($K17),7,1),DATE(YEAR($K17)-1,7,1)),'Salary and Cost Data'!$AJ$3:$AN$3,0)),"")</f>
        <v/>
      </c>
      <c r="R17" s="200" t="str">
        <f>IFERROR((DATEDIF(INDEX('Salary and Cost Data'!$AJ$3:$AN$3,MATCH($Q17,'Salary and Cost Data'!$AJ$5:$AN$5,0)),$K17,"M")+1)/12,"")</f>
        <v/>
      </c>
      <c r="S17" s="201">
        <f t="shared" si="4"/>
        <v>0</v>
      </c>
      <c r="T17" s="201">
        <f>S17*'Salary and Cost Data'!$O$3</f>
        <v>0</v>
      </c>
      <c r="U17" s="201">
        <f>S17*INDEX('Salary and Cost Data'!$O$5:$O$7,MATCH(M17,'Salary and Cost Data'!$N$5:$N$7,0))</f>
        <v>0</v>
      </c>
      <c r="V17" s="201">
        <f>IF($M$4&lt;0.5,0,'Salary and Cost Data'!$R$3*$E17)</f>
        <v>0</v>
      </c>
      <c r="W17" s="201">
        <f>IF($M$4&lt;0.5,0,'Salary and Cost Data'!$R$4*$E17)</f>
        <v>0</v>
      </c>
      <c r="X17" s="201">
        <f>IF($M$4&lt;0.5,0,'Salary and Cost Data'!$R$5*$E17)</f>
        <v>0</v>
      </c>
      <c r="Y17" s="201">
        <f>IFERROR('Salary and Cost Data'!$U$3*$L17,0)</f>
        <v>0</v>
      </c>
      <c r="Z17" s="201">
        <f>IFERROR('Salary and Cost Data'!$U$4*$L17,0)</f>
        <v>0</v>
      </c>
      <c r="AA17" s="202">
        <f>(SUM('Salary and Cost Data'!$X$9:$X$10)*(N17*12))+(INDEX('Salary and Cost Data'!$X$12:$X$37,MATCH($C$3,'Salary and Cost Data'!$W$12:$W$37,0)))</f>
        <v>11500</v>
      </c>
      <c r="AB17" s="203">
        <f>INDEX('Salary and Cost Data'!$X$6:$X$8,MATCH(M17,'Salary and Cost Data'!$W$6:$W$8,0))*(N17*12)</f>
        <v>0</v>
      </c>
      <c r="AC17" s="202">
        <f>(SUM('Salary and Cost Data'!$X$9:$X$10)*S17)+(INDEX('Salary and Cost Data'!$X$12:$X$37,MATCH($C$3,'Salary and Cost Data'!$W$12:$W$37,0))*ROUND(E17,1))</f>
        <v>0</v>
      </c>
      <c r="AD17" s="202">
        <f>INDEX('Salary and Cost Data'!$X$6:$X$8,MATCH(M17,'Salary and Cost Data'!$W$6:$W$8,0))*S17</f>
        <v>0</v>
      </c>
      <c r="AE17" s="204">
        <f>IF($A17="Y",ROUND(IFERROR(IF(AND($H17&lt;='Salary and Cost Data'!AJ$4,$K17&gt;='Salary and Cost Data'!AJ$3),1,0)*IF(LEFT(AE$9,LEN(AE$9)-13)=$O17,$P17,1)*IF(LEFT(AE$9,LEN(AE$9)-13)=$Q17,$R17,1)*$E17,0),1),0)</f>
        <v>0</v>
      </c>
      <c r="AF17" s="204">
        <f>IF($A17="Y",ROUND(IFERROR(IF(AND($H17&lt;='Salary and Cost Data'!AK$4,$K17&gt;='Salary and Cost Data'!AK$3),1,0)*IF(LEFT(AF$9,LEN(AF$9)-13)=$O17,$P17,1)*IF(LEFT(AF$9,LEN(AF$9)-13)=$Q17,$R17,1)*$E17,0),1),0)</f>
        <v>0</v>
      </c>
      <c r="AG17" s="204">
        <f>IF($A17="Y",ROUND(IFERROR(IF(AND($H17&lt;='Salary and Cost Data'!AL$4,$K17&gt;='Salary and Cost Data'!AL$3),1,0)*IF(LEFT(AG$9,LEN(AG$9)-13)=$O17,$P17,1)*IF(LEFT(AG$9,LEN(AG$9)-13)=$Q17,$R17,1)*$E17,0),1),0)</f>
        <v>0</v>
      </c>
      <c r="AH17" s="204">
        <f>IF($A17="Y",ROUND(IFERROR(IF(AND($H17&lt;='Salary and Cost Data'!AM$4,$K17&gt;='Salary and Cost Data'!AM$3),1,0)*IF(LEFT(AH$9,LEN(AH$9)-13)=$O17,$P17,1)*IF(LEFT(AH$9,LEN(AH$9)-13)=$Q17,$R17,1)*$E17,0),1),0)</f>
        <v>0</v>
      </c>
      <c r="AI17" s="204">
        <f>IF($A17="Y",ROUND(IFERROR(IF(AND($H17&lt;='Salary and Cost Data'!AN$4,$K17&gt;='Salary and Cost Data'!AN$3),1,0)*IF(LEFT(AI$9,LEN(AI$9)-13)=$O17,$P17,1)*IF(LEFT(AI$9,LEN(AI$9)-13)=$Q17,$R17,1)*$E17,0),1),0)</f>
        <v>0</v>
      </c>
      <c r="AJ17" s="184" t="str">
        <f t="shared" si="2"/>
        <v/>
      </c>
    </row>
    <row r="18" spans="1:47" hidden="1" outlineLevel="1" x14ac:dyDescent="0.2">
      <c r="A18" s="113" t="s">
        <v>2441</v>
      </c>
      <c r="B18" s="254" t="str">
        <f ca="1">IF(A18="N",B17,IF(LEN(B17)&lt;&gt;1,"A",IFERROR(CHAR(CODE(LOOKUP(2,1/($B$9:OFFSET(B18,-1,0)&lt;&gt;""),$B$9:OFFSET(B18,-1,0)))+1),"A")))</f>
        <v>E</v>
      </c>
      <c r="C18" s="189"/>
      <c r="D18" s="190"/>
      <c r="E18" s="191"/>
      <c r="F18" s="192"/>
      <c r="G18" s="193"/>
      <c r="H18" s="194" t="str">
        <f t="shared" si="3"/>
        <v/>
      </c>
      <c r="I18" s="195"/>
      <c r="J18" s="196"/>
      <c r="K18" s="197">
        <f t="shared" si="0"/>
        <v>72866</v>
      </c>
      <c r="L18" s="230" t="str">
        <f t="shared" si="1"/>
        <v/>
      </c>
      <c r="M18" s="198" t="s">
        <v>109</v>
      </c>
      <c r="N18" s="199">
        <f>IF($C18=0,0,VLOOKUP($C18,'Salary and Cost Data'!$A$3:$L$689,6,FALSE))</f>
        <v>0</v>
      </c>
      <c r="O18" s="200" t="str">
        <f>IFERROR(INDEX('Salary and Cost Data'!$AJ$5:$AN$5,MATCH(IF(MONTH($H18)&gt;6,DATE(YEAR($H18),7,1),DATE(YEAR($H18)-1,7,1)),'Salary and Cost Data'!$AJ$3:$AN$3,0)),"")</f>
        <v/>
      </c>
      <c r="P18" s="200" t="str">
        <f>IFERROR((12-DATEDIF(INDEX('Salary and Cost Data'!$AJ$3:$AN$3,MATCH($O18,'Salary and Cost Data'!$AJ$5:$AN$5,0)),$H18,"M"))/12,"")</f>
        <v/>
      </c>
      <c r="Q18" s="200" t="str">
        <f>IFERROR(INDEX('Salary and Cost Data'!$AJ$5:$AN$5,MATCH(IF(MONTH($K18)&gt;6,DATE(YEAR($K18),7,1),DATE(YEAR($K18)-1,7,1)),'Salary and Cost Data'!$AJ$3:$AN$3,0)),"")</f>
        <v/>
      </c>
      <c r="R18" s="200" t="str">
        <f>IFERROR((DATEDIF(INDEX('Salary and Cost Data'!$AJ$3:$AN$3,MATCH($Q18,'Salary and Cost Data'!$AJ$5:$AN$5,0)),$K18,"M")+1)/12,"")</f>
        <v/>
      </c>
      <c r="S18" s="201">
        <f t="shared" si="4"/>
        <v>0</v>
      </c>
      <c r="T18" s="201">
        <f>S18*'Salary and Cost Data'!$O$3</f>
        <v>0</v>
      </c>
      <c r="U18" s="201">
        <f>S18*INDEX('Salary and Cost Data'!$O$5:$O$7,MATCH(M18,'Salary and Cost Data'!$N$5:$N$7,0))</f>
        <v>0</v>
      </c>
      <c r="V18" s="201">
        <f>IF($M$4&lt;0.5,0,'Salary and Cost Data'!$R$3*$E18)</f>
        <v>0</v>
      </c>
      <c r="W18" s="201">
        <f>IF($M$4&lt;0.5,0,'Salary and Cost Data'!$R$4*$E18)</f>
        <v>0</v>
      </c>
      <c r="X18" s="201">
        <f>IF($M$4&lt;0.5,0,'Salary and Cost Data'!$R$5*$E18)</f>
        <v>0</v>
      </c>
      <c r="Y18" s="201">
        <f>IFERROR('Salary and Cost Data'!$U$3*$L18,0)</f>
        <v>0</v>
      </c>
      <c r="Z18" s="201">
        <f>IFERROR('Salary and Cost Data'!$U$4*$L18,0)</f>
        <v>0</v>
      </c>
      <c r="AA18" s="202">
        <f>(SUM('Salary and Cost Data'!$X$9:$X$10)*(N18*12))+(INDEX('Salary and Cost Data'!$X$12:$X$37,MATCH($C$3,'Salary and Cost Data'!$W$12:$W$37,0)))</f>
        <v>11500</v>
      </c>
      <c r="AB18" s="203">
        <f>INDEX('Salary and Cost Data'!$X$6:$X$8,MATCH(M18,'Salary and Cost Data'!$W$6:$W$8,0))*(N18*12)</f>
        <v>0</v>
      </c>
      <c r="AC18" s="202">
        <f>(SUM('Salary and Cost Data'!$X$9:$X$10)*S18)+(INDEX('Salary and Cost Data'!$X$12:$X$37,MATCH($C$3,'Salary and Cost Data'!$W$12:$W$37,0))*ROUND(E18,1))</f>
        <v>0</v>
      </c>
      <c r="AD18" s="202">
        <f>INDEX('Salary and Cost Data'!$X$6:$X$8,MATCH(M18,'Salary and Cost Data'!$W$6:$W$8,0))*S18</f>
        <v>0</v>
      </c>
      <c r="AE18" s="204">
        <f>IF($A18="Y",ROUND(IFERROR(IF(AND($H18&lt;='Salary and Cost Data'!AJ$4,$K18&gt;='Salary and Cost Data'!AJ$3),1,0)*IF(LEFT(AE$9,LEN(AE$9)-13)=$O18,$P18,1)*IF(LEFT(AE$9,LEN(AE$9)-13)=$Q18,$R18,1)*$E18,0),1),0)</f>
        <v>0</v>
      </c>
      <c r="AF18" s="204">
        <f>IF($A18="Y",ROUND(IFERROR(IF(AND($H18&lt;='Salary and Cost Data'!AK$4,$K18&gt;='Salary and Cost Data'!AK$3),1,0)*IF(LEFT(AF$9,LEN(AF$9)-13)=$O18,$P18,1)*IF(LEFT(AF$9,LEN(AF$9)-13)=$Q18,$R18,1)*$E18,0),1),0)</f>
        <v>0</v>
      </c>
      <c r="AG18" s="204">
        <f>IF($A18="Y",ROUND(IFERROR(IF(AND($H18&lt;='Salary and Cost Data'!AL$4,$K18&gt;='Salary and Cost Data'!AL$3),1,0)*IF(LEFT(AG$9,LEN(AG$9)-13)=$O18,$P18,1)*IF(LEFT(AG$9,LEN(AG$9)-13)=$Q18,$R18,1)*$E18,0),1),0)</f>
        <v>0</v>
      </c>
      <c r="AH18" s="204">
        <f>IF($A18="Y",ROUND(IFERROR(IF(AND($H18&lt;='Salary and Cost Data'!AM$4,$K18&gt;='Salary and Cost Data'!AM$3),1,0)*IF(LEFT(AH$9,LEN(AH$9)-13)=$O18,$P18,1)*IF(LEFT(AH$9,LEN(AH$9)-13)=$Q18,$R18,1)*$E18,0),1),0)</f>
        <v>0</v>
      </c>
      <c r="AI18" s="204">
        <f>IF($A18="Y",ROUND(IFERROR(IF(AND($H18&lt;='Salary and Cost Data'!AN$4,$K18&gt;='Salary and Cost Data'!AN$3),1,0)*IF(LEFT(AI$9,LEN(AI$9)-13)=$O18,$P18,1)*IF(LEFT(AI$9,LEN(AI$9)-13)=$Q18,$R18,1)*$E18,0),1),0)</f>
        <v>0</v>
      </c>
      <c r="AJ18" s="184" t="str">
        <f t="shared" si="2"/>
        <v/>
      </c>
    </row>
    <row r="19" spans="1:47" hidden="1" outlineLevel="1" x14ac:dyDescent="0.2">
      <c r="A19" s="113" t="s">
        <v>2441</v>
      </c>
      <c r="B19" s="254" t="str">
        <f ca="1">IF(A19="N",B18,IF(LEN(B18)&lt;&gt;1,"A",IFERROR(CHAR(CODE(LOOKUP(2,1/($B$9:OFFSET(B19,-1,0)&lt;&gt;""),$B$9:OFFSET(B19,-1,0)))+1),"A")))</f>
        <v>E</v>
      </c>
      <c r="C19" s="189"/>
      <c r="D19" s="190"/>
      <c r="E19" s="191"/>
      <c r="F19" s="192"/>
      <c r="G19" s="193"/>
      <c r="H19" s="194" t="str">
        <f t="shared" si="3"/>
        <v/>
      </c>
      <c r="I19" s="195"/>
      <c r="J19" s="196"/>
      <c r="K19" s="197">
        <f t="shared" si="0"/>
        <v>72866</v>
      </c>
      <c r="L19" s="230" t="str">
        <f t="shared" si="1"/>
        <v/>
      </c>
      <c r="M19" s="198" t="s">
        <v>109</v>
      </c>
      <c r="N19" s="199">
        <f>IF($C19=0,0,VLOOKUP($C19,'Salary and Cost Data'!$A$3:$L$689,6,FALSE))</f>
        <v>0</v>
      </c>
      <c r="O19" s="200" t="str">
        <f>IFERROR(INDEX('Salary and Cost Data'!$AJ$5:$AN$5,MATCH(IF(MONTH($H19)&gt;6,DATE(YEAR($H19),7,1),DATE(YEAR($H19)-1,7,1)),'Salary and Cost Data'!$AJ$3:$AN$3,0)),"")</f>
        <v/>
      </c>
      <c r="P19" s="200" t="str">
        <f>IFERROR((12-DATEDIF(INDEX('Salary and Cost Data'!$AJ$3:$AN$3,MATCH($O19,'Salary and Cost Data'!$AJ$5:$AN$5,0)),$H19,"M"))/12,"")</f>
        <v/>
      </c>
      <c r="Q19" s="200" t="str">
        <f>IFERROR(INDEX('Salary and Cost Data'!$AJ$5:$AN$5,MATCH(IF(MONTH($K19)&gt;6,DATE(YEAR($K19),7,1),DATE(YEAR($K19)-1,7,1)),'Salary and Cost Data'!$AJ$3:$AN$3,0)),"")</f>
        <v/>
      </c>
      <c r="R19" s="200" t="str">
        <f>IFERROR((DATEDIF(INDEX('Salary and Cost Data'!$AJ$3:$AN$3,MATCH($Q19,'Salary and Cost Data'!$AJ$5:$AN$5,0)),$K19,"M")+1)/12,"")</f>
        <v/>
      </c>
      <c r="S19" s="201">
        <f t="shared" si="4"/>
        <v>0</v>
      </c>
      <c r="T19" s="201">
        <f>S19*'Salary and Cost Data'!$O$3</f>
        <v>0</v>
      </c>
      <c r="U19" s="201">
        <f>S19*INDEX('Salary and Cost Data'!$O$5:$O$7,MATCH(M19,'Salary and Cost Data'!$N$5:$N$7,0))</f>
        <v>0</v>
      </c>
      <c r="V19" s="201">
        <f>IF($M$4&lt;0.5,0,'Salary and Cost Data'!$R$3*$E19)</f>
        <v>0</v>
      </c>
      <c r="W19" s="201">
        <f>IF($M$4&lt;0.5,0,'Salary and Cost Data'!$R$4*$E19)</f>
        <v>0</v>
      </c>
      <c r="X19" s="201">
        <f>IF($M$4&lt;0.5,0,'Salary and Cost Data'!$R$5*$E19)</f>
        <v>0</v>
      </c>
      <c r="Y19" s="201">
        <f>IFERROR('Salary and Cost Data'!$U$3*$L19,0)</f>
        <v>0</v>
      </c>
      <c r="Z19" s="201">
        <f>IFERROR('Salary and Cost Data'!$U$4*$L19,0)</f>
        <v>0</v>
      </c>
      <c r="AA19" s="202">
        <f>(SUM('Salary and Cost Data'!$X$9:$X$10)*(N19*12))+(INDEX('Salary and Cost Data'!$X$12:$X$37,MATCH($C$3,'Salary and Cost Data'!$W$12:$W$37,0)))</f>
        <v>11500</v>
      </c>
      <c r="AB19" s="203">
        <f>INDEX('Salary and Cost Data'!$X$6:$X$8,MATCH(M19,'Salary and Cost Data'!$W$6:$W$8,0))*(N19*12)</f>
        <v>0</v>
      </c>
      <c r="AC19" s="202">
        <f>(SUM('Salary and Cost Data'!$X$9:$X$10)*S19)+(INDEX('Salary and Cost Data'!$X$12:$X$37,MATCH($C$3,'Salary and Cost Data'!$W$12:$W$37,0))*ROUND(E19,1))</f>
        <v>0</v>
      </c>
      <c r="AD19" s="202">
        <f>INDEX('Salary and Cost Data'!$X$6:$X$8,MATCH(M19,'Salary and Cost Data'!$W$6:$W$8,0))*S19</f>
        <v>0</v>
      </c>
      <c r="AE19" s="204">
        <f>IF($A19="Y",ROUND(IFERROR(IF(AND($H19&lt;='Salary and Cost Data'!AJ$4,$K19&gt;='Salary and Cost Data'!AJ$3),1,0)*IF(LEFT(AE$9,LEN(AE$9)-13)=$O19,$P19,1)*IF(LEFT(AE$9,LEN(AE$9)-13)=$Q19,$R19,1)*$E19,0),1),0)</f>
        <v>0</v>
      </c>
      <c r="AF19" s="204">
        <f>IF($A19="Y",ROUND(IFERROR(IF(AND($H19&lt;='Salary and Cost Data'!AK$4,$K19&gt;='Salary and Cost Data'!AK$3),1,0)*IF(LEFT(AF$9,LEN(AF$9)-13)=$O19,$P19,1)*IF(LEFT(AF$9,LEN(AF$9)-13)=$Q19,$R19,1)*$E19,0),1),0)</f>
        <v>0</v>
      </c>
      <c r="AG19" s="204">
        <f>IF($A19="Y",ROUND(IFERROR(IF(AND($H19&lt;='Salary and Cost Data'!AL$4,$K19&gt;='Salary and Cost Data'!AL$3),1,0)*IF(LEFT(AG$9,LEN(AG$9)-13)=$O19,$P19,1)*IF(LEFT(AG$9,LEN(AG$9)-13)=$Q19,$R19,1)*$E19,0),1),0)</f>
        <v>0</v>
      </c>
      <c r="AH19" s="204">
        <f>IF($A19="Y",ROUND(IFERROR(IF(AND($H19&lt;='Salary and Cost Data'!AM$4,$K19&gt;='Salary and Cost Data'!AM$3),1,0)*IF(LEFT(AH$9,LEN(AH$9)-13)=$O19,$P19,1)*IF(LEFT(AH$9,LEN(AH$9)-13)=$Q19,$R19,1)*$E19,0),1),0)</f>
        <v>0</v>
      </c>
      <c r="AI19" s="204">
        <f>IF($A19="Y",ROUND(IFERROR(IF(AND($H19&lt;='Salary and Cost Data'!AN$4,$K19&gt;='Salary and Cost Data'!AN$3),1,0)*IF(LEFT(AI$9,LEN(AI$9)-13)=$O19,$P19,1)*IF(LEFT(AI$9,LEN(AI$9)-13)=$Q19,$R19,1)*$E19,0),1),0)</f>
        <v>0</v>
      </c>
      <c r="AJ19" s="184" t="str">
        <f t="shared" si="2"/>
        <v/>
      </c>
    </row>
    <row r="20" spans="1:47" hidden="1" outlineLevel="1" x14ac:dyDescent="0.2">
      <c r="A20" s="113" t="s">
        <v>2441</v>
      </c>
      <c r="B20" s="254" t="str">
        <f ca="1">IF(A20="N",B19,IF(LEN(B19)&lt;&gt;1,"A",IFERROR(CHAR(CODE(LOOKUP(2,1/($B$9:OFFSET(B20,-1,0)&lt;&gt;""),$B$9:OFFSET(B20,-1,0)))+1),"A")))</f>
        <v>E</v>
      </c>
      <c r="C20" s="189"/>
      <c r="D20" s="190"/>
      <c r="E20" s="191"/>
      <c r="F20" s="192"/>
      <c r="G20" s="193"/>
      <c r="H20" s="194" t="str">
        <f t="shared" si="3"/>
        <v/>
      </c>
      <c r="I20" s="195"/>
      <c r="J20" s="196"/>
      <c r="K20" s="197">
        <f t="shared" si="0"/>
        <v>72866</v>
      </c>
      <c r="L20" s="230" t="str">
        <f t="shared" si="1"/>
        <v/>
      </c>
      <c r="M20" s="198" t="s">
        <v>109</v>
      </c>
      <c r="N20" s="199">
        <f>IF($C20=0,0,VLOOKUP($C20,'Salary and Cost Data'!$A$3:$L$689,6,FALSE))</f>
        <v>0</v>
      </c>
      <c r="O20" s="200" t="str">
        <f>IFERROR(INDEX('Salary and Cost Data'!$AJ$5:$AN$5,MATCH(IF(MONTH($H20)&gt;6,DATE(YEAR($H20),7,1),DATE(YEAR($H20)-1,7,1)),'Salary and Cost Data'!$AJ$3:$AN$3,0)),"")</f>
        <v/>
      </c>
      <c r="P20" s="200" t="str">
        <f>IFERROR((12-DATEDIF(INDEX('Salary and Cost Data'!$AJ$3:$AN$3,MATCH($O20,'Salary and Cost Data'!$AJ$5:$AN$5,0)),$H20,"M"))/12,"")</f>
        <v/>
      </c>
      <c r="Q20" s="200" t="str">
        <f>IFERROR(INDEX('Salary and Cost Data'!$AJ$5:$AN$5,MATCH(IF(MONTH($K20)&gt;6,DATE(YEAR($K20),7,1),DATE(YEAR($K20)-1,7,1)),'Salary and Cost Data'!$AJ$3:$AN$3,0)),"")</f>
        <v/>
      </c>
      <c r="R20" s="200" t="str">
        <f>IFERROR((DATEDIF(INDEX('Salary and Cost Data'!$AJ$3:$AN$3,MATCH($Q20,'Salary and Cost Data'!$AJ$5:$AN$5,0)),$K20,"M")+1)/12,"")</f>
        <v/>
      </c>
      <c r="S20" s="201">
        <f t="shared" si="4"/>
        <v>0</v>
      </c>
      <c r="T20" s="201">
        <f>S20*'Salary and Cost Data'!$O$3</f>
        <v>0</v>
      </c>
      <c r="U20" s="201">
        <f>S20*INDEX('Salary and Cost Data'!$O$5:$O$7,MATCH(M20,'Salary and Cost Data'!$N$5:$N$7,0))</f>
        <v>0</v>
      </c>
      <c r="V20" s="201">
        <f>IF($M$4&lt;0.5,0,'Salary and Cost Data'!$R$3*$E20)</f>
        <v>0</v>
      </c>
      <c r="W20" s="201">
        <f>IF($M$4&lt;0.5,0,'Salary and Cost Data'!$R$4*$E20)</f>
        <v>0</v>
      </c>
      <c r="X20" s="201">
        <f>IF($M$4&lt;0.5,0,'Salary and Cost Data'!$R$5*$E20)</f>
        <v>0</v>
      </c>
      <c r="Y20" s="201">
        <f>IFERROR('Salary and Cost Data'!$U$3*$L20,0)</f>
        <v>0</v>
      </c>
      <c r="Z20" s="201">
        <f>IFERROR('Salary and Cost Data'!$U$4*$L20,0)</f>
        <v>0</v>
      </c>
      <c r="AA20" s="202">
        <f>(SUM('Salary and Cost Data'!$X$9:$X$10)*(N20*12))+(INDEX('Salary and Cost Data'!$X$12:$X$37,MATCH($C$3,'Salary and Cost Data'!$W$12:$W$37,0)))</f>
        <v>11500</v>
      </c>
      <c r="AB20" s="203">
        <f>INDEX('Salary and Cost Data'!$X$6:$X$8,MATCH(M20,'Salary and Cost Data'!$W$6:$W$8,0))*(N20*12)</f>
        <v>0</v>
      </c>
      <c r="AC20" s="202">
        <f>(SUM('Salary and Cost Data'!$X$9:$X$10)*S20)+(INDEX('Salary and Cost Data'!$X$12:$X$37,MATCH($C$3,'Salary and Cost Data'!$W$12:$W$37,0))*ROUND(E20,1))</f>
        <v>0</v>
      </c>
      <c r="AD20" s="202">
        <f>INDEX('Salary and Cost Data'!$X$6:$X$8,MATCH(M20,'Salary and Cost Data'!$W$6:$W$8,0))*S20</f>
        <v>0</v>
      </c>
      <c r="AE20" s="204">
        <f>IF($A20="Y",ROUND(IFERROR(IF(AND($H20&lt;='Salary and Cost Data'!AJ$4,$K20&gt;='Salary and Cost Data'!AJ$3),1,0)*IF(LEFT(AE$9,LEN(AE$9)-13)=$O20,$P20,1)*IF(LEFT(AE$9,LEN(AE$9)-13)=$Q20,$R20,1)*$E20,0),1),0)</f>
        <v>0</v>
      </c>
      <c r="AF20" s="204">
        <f>IF($A20="Y",ROUND(IFERROR(IF(AND($H20&lt;='Salary and Cost Data'!AK$4,$K20&gt;='Salary and Cost Data'!AK$3),1,0)*IF(LEFT(AF$9,LEN(AF$9)-13)=$O20,$P20,1)*IF(LEFT(AF$9,LEN(AF$9)-13)=$Q20,$R20,1)*$E20,0),1),0)</f>
        <v>0</v>
      </c>
      <c r="AG20" s="204">
        <f>IF($A20="Y",ROUND(IFERROR(IF(AND($H20&lt;='Salary and Cost Data'!AL$4,$K20&gt;='Salary and Cost Data'!AL$3),1,0)*IF(LEFT(AG$9,LEN(AG$9)-13)=$O20,$P20,1)*IF(LEFT(AG$9,LEN(AG$9)-13)=$Q20,$R20,1)*$E20,0),1),0)</f>
        <v>0</v>
      </c>
      <c r="AH20" s="204">
        <f>IF($A20="Y",ROUND(IFERROR(IF(AND($H20&lt;='Salary and Cost Data'!AM$4,$K20&gt;='Salary and Cost Data'!AM$3),1,0)*IF(LEFT(AH$9,LEN(AH$9)-13)=$O20,$P20,1)*IF(LEFT(AH$9,LEN(AH$9)-13)=$Q20,$R20,1)*$E20,0),1),0)</f>
        <v>0</v>
      </c>
      <c r="AI20" s="204">
        <f>IF($A20="Y",ROUND(IFERROR(IF(AND($H20&lt;='Salary and Cost Data'!AN$4,$K20&gt;='Salary and Cost Data'!AN$3),1,0)*IF(LEFT(AI$9,LEN(AI$9)-13)=$O20,$P20,1)*IF(LEFT(AI$9,LEN(AI$9)-13)=$Q20,$R20,1)*$E20,0),1),0)</f>
        <v>0</v>
      </c>
      <c r="AJ20" s="184" t="str">
        <f t="shared" si="2"/>
        <v/>
      </c>
    </row>
    <row r="21" spans="1:47" hidden="1" outlineLevel="1" x14ac:dyDescent="0.2">
      <c r="A21" s="113" t="s">
        <v>2441</v>
      </c>
      <c r="B21" s="254" t="str">
        <f ca="1">IF(A21="N",B20,IF(LEN(B20)&lt;&gt;1,"A",IFERROR(CHAR(CODE(LOOKUP(2,1/($B$9:OFFSET(B21,-1,0)&lt;&gt;""),$B$9:OFFSET(B21,-1,0)))+1),"A")))</f>
        <v>E</v>
      </c>
      <c r="C21" s="189"/>
      <c r="D21" s="190"/>
      <c r="E21" s="191"/>
      <c r="F21" s="192"/>
      <c r="G21" s="193"/>
      <c r="H21" s="194" t="str">
        <f t="shared" si="3"/>
        <v/>
      </c>
      <c r="I21" s="195"/>
      <c r="J21" s="196"/>
      <c r="K21" s="197">
        <f t="shared" si="0"/>
        <v>72866</v>
      </c>
      <c r="L21" s="230" t="str">
        <f t="shared" si="1"/>
        <v/>
      </c>
      <c r="M21" s="198" t="s">
        <v>109</v>
      </c>
      <c r="N21" s="199">
        <f>IF($C21=0,0,VLOOKUP($C21,'Salary and Cost Data'!$A$3:$L$689,6,FALSE))</f>
        <v>0</v>
      </c>
      <c r="O21" s="200" t="str">
        <f>IFERROR(INDEX('Salary and Cost Data'!$AJ$5:$AN$5,MATCH(IF(MONTH($H21)&gt;6,DATE(YEAR($H21),7,1),DATE(YEAR($H21)-1,7,1)),'Salary and Cost Data'!$AJ$3:$AN$3,0)),"")</f>
        <v/>
      </c>
      <c r="P21" s="200" t="str">
        <f>IFERROR((12-DATEDIF(INDEX('Salary and Cost Data'!$AJ$3:$AN$3,MATCH($O21,'Salary and Cost Data'!$AJ$5:$AN$5,0)),$H21,"M"))/12,"")</f>
        <v/>
      </c>
      <c r="Q21" s="200" t="str">
        <f>IFERROR(INDEX('Salary and Cost Data'!$AJ$5:$AN$5,MATCH(IF(MONTH($K21)&gt;6,DATE(YEAR($K21),7,1),DATE(YEAR($K21)-1,7,1)),'Salary and Cost Data'!$AJ$3:$AN$3,0)),"")</f>
        <v/>
      </c>
      <c r="R21" s="200" t="str">
        <f>IFERROR((DATEDIF(INDEX('Salary and Cost Data'!$AJ$3:$AN$3,MATCH($Q21,'Salary and Cost Data'!$AJ$5:$AN$5,0)),$K21,"M")+1)/12,"")</f>
        <v/>
      </c>
      <c r="S21" s="201">
        <f t="shared" si="4"/>
        <v>0</v>
      </c>
      <c r="T21" s="201">
        <f>S21*'Salary and Cost Data'!$O$3</f>
        <v>0</v>
      </c>
      <c r="U21" s="201">
        <f>S21*INDEX('Salary and Cost Data'!$O$5:$O$7,MATCH(M21,'Salary and Cost Data'!$N$5:$N$7,0))</f>
        <v>0</v>
      </c>
      <c r="V21" s="201">
        <f>IF($M$4&lt;0.5,0,'Salary and Cost Data'!$R$3*$E21)</f>
        <v>0</v>
      </c>
      <c r="W21" s="201">
        <f>IF($M$4&lt;0.5,0,'Salary and Cost Data'!$R$4*$E21)</f>
        <v>0</v>
      </c>
      <c r="X21" s="201">
        <f>IF($M$4&lt;0.5,0,'Salary and Cost Data'!$R$5*$E21)</f>
        <v>0</v>
      </c>
      <c r="Y21" s="201">
        <f>IFERROR('Salary and Cost Data'!$U$3*$L21,0)</f>
        <v>0</v>
      </c>
      <c r="Z21" s="201">
        <f>IFERROR('Salary and Cost Data'!$U$4*$L21,0)</f>
        <v>0</v>
      </c>
      <c r="AA21" s="202">
        <f>(SUM('Salary and Cost Data'!$X$9:$X$10)*(N21*12))+(INDEX('Salary and Cost Data'!$X$12:$X$37,MATCH($C$3,'Salary and Cost Data'!$W$12:$W$37,0)))</f>
        <v>11500</v>
      </c>
      <c r="AB21" s="203">
        <f>INDEX('Salary and Cost Data'!$X$6:$X$8,MATCH(M21,'Salary and Cost Data'!$W$6:$W$8,0))*(N21*12)</f>
        <v>0</v>
      </c>
      <c r="AC21" s="202">
        <f>(SUM('Salary and Cost Data'!$X$9:$X$10)*S21)+(INDEX('Salary and Cost Data'!$X$12:$X$37,MATCH($C$3,'Salary and Cost Data'!$W$12:$W$37,0))*ROUND(E21,1))</f>
        <v>0</v>
      </c>
      <c r="AD21" s="202">
        <f>INDEX('Salary and Cost Data'!$X$6:$X$8,MATCH(M21,'Salary and Cost Data'!$W$6:$W$8,0))*S21</f>
        <v>0</v>
      </c>
      <c r="AE21" s="204">
        <f>IF($A21="Y",ROUND(IFERROR(IF(AND($H21&lt;='Salary and Cost Data'!AJ$4,$K21&gt;='Salary and Cost Data'!AJ$3),1,0)*IF(LEFT(AE$9,LEN(AE$9)-13)=$O21,$P21,1)*IF(LEFT(AE$9,LEN(AE$9)-13)=$Q21,$R21,1)*$E21,0),1),0)</f>
        <v>0</v>
      </c>
      <c r="AF21" s="204">
        <f>IF($A21="Y",ROUND(IFERROR(IF(AND($H21&lt;='Salary and Cost Data'!AK$4,$K21&gt;='Salary and Cost Data'!AK$3),1,0)*IF(LEFT(AF$9,LEN(AF$9)-13)=$O21,$P21,1)*IF(LEFT(AF$9,LEN(AF$9)-13)=$Q21,$R21,1)*$E21,0),1),0)</f>
        <v>0</v>
      </c>
      <c r="AG21" s="204">
        <f>IF($A21="Y",ROUND(IFERROR(IF(AND($H21&lt;='Salary and Cost Data'!AL$4,$K21&gt;='Salary and Cost Data'!AL$3),1,0)*IF(LEFT(AG$9,LEN(AG$9)-13)=$O21,$P21,1)*IF(LEFT(AG$9,LEN(AG$9)-13)=$Q21,$R21,1)*$E21,0),1),0)</f>
        <v>0</v>
      </c>
      <c r="AH21" s="204">
        <f>IF($A21="Y",ROUND(IFERROR(IF(AND($H21&lt;='Salary and Cost Data'!AM$4,$K21&gt;='Salary and Cost Data'!AM$3),1,0)*IF(LEFT(AH$9,LEN(AH$9)-13)=$O21,$P21,1)*IF(LEFT(AH$9,LEN(AH$9)-13)=$Q21,$R21,1)*$E21,0),1),0)</f>
        <v>0</v>
      </c>
      <c r="AI21" s="204">
        <f>IF($A21="Y",ROUND(IFERROR(IF(AND($H21&lt;='Salary and Cost Data'!AN$4,$K21&gt;='Salary and Cost Data'!AN$3),1,0)*IF(LEFT(AI$9,LEN(AI$9)-13)=$O21,$P21,1)*IF(LEFT(AI$9,LEN(AI$9)-13)=$Q21,$R21,1)*$E21,0),1),0)</f>
        <v>0</v>
      </c>
      <c r="AJ21" s="184" t="str">
        <f t="shared" si="2"/>
        <v/>
      </c>
    </row>
    <row r="22" spans="1:47" hidden="1" outlineLevel="1" x14ac:dyDescent="0.2">
      <c r="A22" s="113" t="s">
        <v>2441</v>
      </c>
      <c r="B22" s="254" t="str">
        <f ca="1">IF(A22="N",B21,IF(LEN(B21)&lt;&gt;1,"A",IFERROR(CHAR(CODE(LOOKUP(2,1/($B$9:OFFSET(B22,-1,0)&lt;&gt;""),$B$9:OFFSET(B22,-1,0)))+1),"A")))</f>
        <v>E</v>
      </c>
      <c r="C22" s="189"/>
      <c r="D22" s="190"/>
      <c r="E22" s="191"/>
      <c r="F22" s="192"/>
      <c r="G22" s="193"/>
      <c r="H22" s="194" t="str">
        <f t="shared" si="3"/>
        <v/>
      </c>
      <c r="I22" s="195"/>
      <c r="J22" s="196"/>
      <c r="K22" s="197">
        <f t="shared" si="0"/>
        <v>72866</v>
      </c>
      <c r="L22" s="230" t="str">
        <f t="shared" si="1"/>
        <v/>
      </c>
      <c r="M22" s="198" t="s">
        <v>109</v>
      </c>
      <c r="N22" s="199">
        <f>IF($C22=0,0,VLOOKUP($C22,'Salary and Cost Data'!$A$3:$L$689,6,FALSE))</f>
        <v>0</v>
      </c>
      <c r="O22" s="200" t="str">
        <f>IFERROR(INDEX('Salary and Cost Data'!$AJ$5:$AN$5,MATCH(IF(MONTH($H22)&gt;6,DATE(YEAR($H22),7,1),DATE(YEAR($H22)-1,7,1)),'Salary and Cost Data'!$AJ$3:$AN$3,0)),"")</f>
        <v/>
      </c>
      <c r="P22" s="200" t="str">
        <f>IFERROR((12-DATEDIF(INDEX('Salary and Cost Data'!$AJ$3:$AN$3,MATCH($O22,'Salary and Cost Data'!$AJ$5:$AN$5,0)),$H22,"M"))/12,"")</f>
        <v/>
      </c>
      <c r="Q22" s="200" t="str">
        <f>IFERROR(INDEX('Salary and Cost Data'!$AJ$5:$AN$5,MATCH(IF(MONTH($K22)&gt;6,DATE(YEAR($K22),7,1),DATE(YEAR($K22)-1,7,1)),'Salary and Cost Data'!$AJ$3:$AN$3,0)),"")</f>
        <v/>
      </c>
      <c r="R22" s="200" t="str">
        <f>IFERROR((DATEDIF(INDEX('Salary and Cost Data'!$AJ$3:$AN$3,MATCH($Q22,'Salary and Cost Data'!$AJ$5:$AN$5,0)),$K22,"M")+1)/12,"")</f>
        <v/>
      </c>
      <c r="S22" s="201">
        <f t="shared" si="4"/>
        <v>0</v>
      </c>
      <c r="T22" s="201">
        <f>S22*'Salary and Cost Data'!$O$3</f>
        <v>0</v>
      </c>
      <c r="U22" s="201">
        <f>S22*INDEX('Salary and Cost Data'!$O$5:$O$7,MATCH(M22,'Salary and Cost Data'!$N$5:$N$7,0))</f>
        <v>0</v>
      </c>
      <c r="V22" s="201">
        <f>IF($M$4&lt;0.5,0,'Salary and Cost Data'!$R$3*$E22)</f>
        <v>0</v>
      </c>
      <c r="W22" s="201">
        <f>IF($M$4&lt;0.5,0,'Salary and Cost Data'!$R$4*$E22)</f>
        <v>0</v>
      </c>
      <c r="X22" s="201">
        <f>IF($M$4&lt;0.5,0,'Salary and Cost Data'!$R$5*$E22)</f>
        <v>0</v>
      </c>
      <c r="Y22" s="201">
        <f>IFERROR('Salary and Cost Data'!$U$3*$L22,0)</f>
        <v>0</v>
      </c>
      <c r="Z22" s="201">
        <f>IFERROR('Salary and Cost Data'!$U$4*$L22,0)</f>
        <v>0</v>
      </c>
      <c r="AA22" s="202">
        <f>(SUM('Salary and Cost Data'!$X$9:$X$10)*(N22*12))+(INDEX('Salary and Cost Data'!$X$12:$X$37,MATCH($C$3,'Salary and Cost Data'!$W$12:$W$37,0)))</f>
        <v>11500</v>
      </c>
      <c r="AB22" s="203">
        <f>INDEX('Salary and Cost Data'!$X$6:$X$8,MATCH(M22,'Salary and Cost Data'!$W$6:$W$8,0))*(N22*12)</f>
        <v>0</v>
      </c>
      <c r="AC22" s="202">
        <f>(SUM('Salary and Cost Data'!$X$9:$X$10)*S22)+(INDEX('Salary and Cost Data'!$X$12:$X$37,MATCH($C$3,'Salary and Cost Data'!$W$12:$W$37,0))*ROUND(E22,1))</f>
        <v>0</v>
      </c>
      <c r="AD22" s="202">
        <f>INDEX('Salary and Cost Data'!$X$6:$X$8,MATCH(M22,'Salary and Cost Data'!$W$6:$W$8,0))*S22</f>
        <v>0</v>
      </c>
      <c r="AE22" s="204">
        <f>IF($A22="Y",ROUND(IFERROR(IF(AND($H22&lt;='Salary and Cost Data'!AJ$4,$K22&gt;='Salary and Cost Data'!AJ$3),1,0)*IF(LEFT(AE$9,LEN(AE$9)-13)=$O22,$P22,1)*IF(LEFT(AE$9,LEN(AE$9)-13)=$Q22,$R22,1)*$E22,0),1),0)</f>
        <v>0</v>
      </c>
      <c r="AF22" s="204">
        <f>IF($A22="Y",ROUND(IFERROR(IF(AND($H22&lt;='Salary and Cost Data'!AK$4,$K22&gt;='Salary and Cost Data'!AK$3),1,0)*IF(LEFT(AF$9,LEN(AF$9)-13)=$O22,$P22,1)*IF(LEFT(AF$9,LEN(AF$9)-13)=$Q22,$R22,1)*$E22,0),1),0)</f>
        <v>0</v>
      </c>
      <c r="AG22" s="204">
        <f>IF($A22="Y",ROUND(IFERROR(IF(AND($H22&lt;='Salary and Cost Data'!AL$4,$K22&gt;='Salary and Cost Data'!AL$3),1,0)*IF(LEFT(AG$9,LEN(AG$9)-13)=$O22,$P22,1)*IF(LEFT(AG$9,LEN(AG$9)-13)=$Q22,$R22,1)*$E22,0),1),0)</f>
        <v>0</v>
      </c>
      <c r="AH22" s="204">
        <f>IF($A22="Y",ROUND(IFERROR(IF(AND($H22&lt;='Salary and Cost Data'!AM$4,$K22&gt;='Salary and Cost Data'!AM$3),1,0)*IF(LEFT(AH$9,LEN(AH$9)-13)=$O22,$P22,1)*IF(LEFT(AH$9,LEN(AH$9)-13)=$Q22,$R22,1)*$E22,0),1),0)</f>
        <v>0</v>
      </c>
      <c r="AI22" s="204">
        <f>IF($A22="Y",ROUND(IFERROR(IF(AND($H22&lt;='Salary and Cost Data'!AN$4,$K22&gt;='Salary and Cost Data'!AN$3),1,0)*IF(LEFT(AI$9,LEN(AI$9)-13)=$O22,$P22,1)*IF(LEFT(AI$9,LEN(AI$9)-13)=$Q22,$R22,1)*$E22,0),1),0)</f>
        <v>0</v>
      </c>
      <c r="AJ22" s="184" t="str">
        <f t="shared" si="2"/>
        <v/>
      </c>
    </row>
    <row r="23" spans="1:47" hidden="1" outlineLevel="1" x14ac:dyDescent="0.2">
      <c r="A23" s="113" t="s">
        <v>2441</v>
      </c>
      <c r="B23" s="254" t="str">
        <f ca="1">IF(A23="N",B22,IF(LEN(B22)&lt;&gt;1,"A",IFERROR(CHAR(CODE(LOOKUP(2,1/($B$9:OFFSET(B23,-1,0)&lt;&gt;""),$B$9:OFFSET(B23,-1,0)))+1),"A")))</f>
        <v>E</v>
      </c>
      <c r="C23" s="189"/>
      <c r="D23" s="190"/>
      <c r="E23" s="191"/>
      <c r="F23" s="192"/>
      <c r="G23" s="193"/>
      <c r="H23" s="194" t="str">
        <f t="shared" si="3"/>
        <v/>
      </c>
      <c r="I23" s="195"/>
      <c r="J23" s="196"/>
      <c r="K23" s="197">
        <f t="shared" si="0"/>
        <v>72866</v>
      </c>
      <c r="L23" s="230" t="str">
        <f t="shared" si="1"/>
        <v/>
      </c>
      <c r="M23" s="198" t="s">
        <v>109</v>
      </c>
      <c r="N23" s="199">
        <f>IF($C23=0,0,VLOOKUP($C23,'Salary and Cost Data'!$A$3:$L$689,6,FALSE))</f>
        <v>0</v>
      </c>
      <c r="O23" s="200" t="str">
        <f>IFERROR(INDEX('Salary and Cost Data'!$AJ$5:$AN$5,MATCH(IF(MONTH($H23)&gt;6,DATE(YEAR($H23),7,1),DATE(YEAR($H23)-1,7,1)),'Salary and Cost Data'!$AJ$3:$AN$3,0)),"")</f>
        <v/>
      </c>
      <c r="P23" s="200" t="str">
        <f>IFERROR((12-DATEDIF(INDEX('Salary and Cost Data'!$AJ$3:$AN$3,MATCH($O23,'Salary and Cost Data'!$AJ$5:$AN$5,0)),$H23,"M"))/12,"")</f>
        <v/>
      </c>
      <c r="Q23" s="200" t="str">
        <f>IFERROR(INDEX('Salary and Cost Data'!$AJ$5:$AN$5,MATCH(IF(MONTH($K23)&gt;6,DATE(YEAR($K23),7,1),DATE(YEAR($K23)-1,7,1)),'Salary and Cost Data'!$AJ$3:$AN$3,0)),"")</f>
        <v/>
      </c>
      <c r="R23" s="200" t="str">
        <f>IFERROR((DATEDIF(INDEX('Salary and Cost Data'!$AJ$3:$AN$3,MATCH($Q23,'Salary and Cost Data'!$AJ$5:$AN$5,0)),$K23,"M")+1)/12,"")</f>
        <v/>
      </c>
      <c r="S23" s="201">
        <f t="shared" si="4"/>
        <v>0</v>
      </c>
      <c r="T23" s="201">
        <f>S23*'Salary and Cost Data'!$O$3</f>
        <v>0</v>
      </c>
      <c r="U23" s="201">
        <f>S23*INDEX('Salary and Cost Data'!$O$5:$O$7,MATCH(M23,'Salary and Cost Data'!$N$5:$N$7,0))</f>
        <v>0</v>
      </c>
      <c r="V23" s="201">
        <f>IF($M$4&lt;0.5,0,'Salary and Cost Data'!$R$3*$E23)</f>
        <v>0</v>
      </c>
      <c r="W23" s="201">
        <f>IF($M$4&lt;0.5,0,'Salary and Cost Data'!$R$4*$E23)</f>
        <v>0</v>
      </c>
      <c r="X23" s="201">
        <f>IF($M$4&lt;0.5,0,'Salary and Cost Data'!$R$5*$E23)</f>
        <v>0</v>
      </c>
      <c r="Y23" s="201">
        <f>IFERROR('Salary and Cost Data'!$U$3*$L23,0)</f>
        <v>0</v>
      </c>
      <c r="Z23" s="201">
        <f>IFERROR('Salary and Cost Data'!$U$4*$L23,0)</f>
        <v>0</v>
      </c>
      <c r="AA23" s="202">
        <f>(SUM('Salary and Cost Data'!$X$9:$X$10)*(N23*12))+(INDEX('Salary and Cost Data'!$X$12:$X$37,MATCH($C$3,'Salary and Cost Data'!$W$12:$W$37,0)))</f>
        <v>11500</v>
      </c>
      <c r="AB23" s="203">
        <f>INDEX('Salary and Cost Data'!$X$6:$X$8,MATCH(M23,'Salary and Cost Data'!$W$6:$W$8,0))*(N23*12)</f>
        <v>0</v>
      </c>
      <c r="AC23" s="202">
        <f>(SUM('Salary and Cost Data'!$X$9:$X$10)*S23)+(INDEX('Salary and Cost Data'!$X$12:$X$37,MATCH($C$3,'Salary and Cost Data'!$W$12:$W$37,0))*ROUND(E23,1))</f>
        <v>0</v>
      </c>
      <c r="AD23" s="202">
        <f>INDEX('Salary and Cost Data'!$X$6:$X$8,MATCH(M23,'Salary and Cost Data'!$W$6:$W$8,0))*S23</f>
        <v>0</v>
      </c>
      <c r="AE23" s="204">
        <f>IF($A23="Y",ROUND(IFERROR(IF(AND($H23&lt;='Salary and Cost Data'!AJ$4,$K23&gt;='Salary and Cost Data'!AJ$3),1,0)*IF(LEFT(AE$9,LEN(AE$9)-13)=$O23,$P23,1)*IF(LEFT(AE$9,LEN(AE$9)-13)=$Q23,$R23,1)*$E23,0),1),0)</f>
        <v>0</v>
      </c>
      <c r="AF23" s="204">
        <f>IF($A23="Y",ROUND(IFERROR(IF(AND($H23&lt;='Salary and Cost Data'!AK$4,$K23&gt;='Salary and Cost Data'!AK$3),1,0)*IF(LEFT(AF$9,LEN(AF$9)-13)=$O23,$P23,1)*IF(LEFT(AF$9,LEN(AF$9)-13)=$Q23,$R23,1)*$E23,0),1),0)</f>
        <v>0</v>
      </c>
      <c r="AG23" s="204">
        <f>IF($A23="Y",ROUND(IFERROR(IF(AND($H23&lt;='Salary and Cost Data'!AL$4,$K23&gt;='Salary and Cost Data'!AL$3),1,0)*IF(LEFT(AG$9,LEN(AG$9)-13)=$O23,$P23,1)*IF(LEFT(AG$9,LEN(AG$9)-13)=$Q23,$R23,1)*$E23,0),1),0)</f>
        <v>0</v>
      </c>
      <c r="AH23" s="204">
        <f>IF($A23="Y",ROUND(IFERROR(IF(AND($H23&lt;='Salary and Cost Data'!AM$4,$K23&gt;='Salary and Cost Data'!AM$3),1,0)*IF(LEFT(AH$9,LEN(AH$9)-13)=$O23,$P23,1)*IF(LEFT(AH$9,LEN(AH$9)-13)=$Q23,$R23,1)*$E23,0),1),0)</f>
        <v>0</v>
      </c>
      <c r="AI23" s="204">
        <f>IF($A23="Y",ROUND(IFERROR(IF(AND($H23&lt;='Salary and Cost Data'!AN$4,$K23&gt;='Salary and Cost Data'!AN$3),1,0)*IF(LEFT(AI$9,LEN(AI$9)-13)=$O23,$P23,1)*IF(LEFT(AI$9,LEN(AI$9)-13)=$Q23,$R23,1)*$E23,0),1),0)</f>
        <v>0</v>
      </c>
      <c r="AJ23" s="184" t="str">
        <f t="shared" si="2"/>
        <v/>
      </c>
    </row>
    <row r="24" spans="1:47" hidden="1" outlineLevel="1" x14ac:dyDescent="0.2">
      <c r="A24" s="113" t="s">
        <v>2441</v>
      </c>
      <c r="B24" s="254" t="str">
        <f ca="1">IF(A24="N",B23,IF(LEN(B23)&lt;&gt;1,"A",IFERROR(CHAR(CODE(LOOKUP(2,1/($B$9:OFFSET(B24,-1,0)&lt;&gt;""),$B$9:OFFSET(B24,-1,0)))+1),"A")))</f>
        <v>E</v>
      </c>
      <c r="C24" s="189"/>
      <c r="D24" s="190"/>
      <c r="E24" s="191"/>
      <c r="F24" s="192"/>
      <c r="G24" s="193"/>
      <c r="H24" s="194" t="str">
        <f t="shared" si="3"/>
        <v/>
      </c>
      <c r="I24" s="195"/>
      <c r="J24" s="196"/>
      <c r="K24" s="197">
        <f t="shared" si="0"/>
        <v>72866</v>
      </c>
      <c r="L24" s="230" t="str">
        <f t="shared" si="1"/>
        <v/>
      </c>
      <c r="M24" s="198" t="s">
        <v>109</v>
      </c>
      <c r="N24" s="199">
        <f>IF($C24=0,0,VLOOKUP($C24,'Salary and Cost Data'!$A$3:$L$689,6,FALSE))</f>
        <v>0</v>
      </c>
      <c r="O24" s="200" t="str">
        <f>IFERROR(INDEX('Salary and Cost Data'!$AJ$5:$AN$5,MATCH(IF(MONTH($H24)&gt;6,DATE(YEAR($H24),7,1),DATE(YEAR($H24)-1,7,1)),'Salary and Cost Data'!$AJ$3:$AN$3,0)),"")</f>
        <v/>
      </c>
      <c r="P24" s="200" t="str">
        <f>IFERROR((12-DATEDIF(INDEX('Salary and Cost Data'!$AJ$3:$AN$3,MATCH($O24,'Salary and Cost Data'!$AJ$5:$AN$5,0)),$H24,"M"))/12,"")</f>
        <v/>
      </c>
      <c r="Q24" s="200" t="str">
        <f>IFERROR(INDEX('Salary and Cost Data'!$AJ$5:$AN$5,MATCH(IF(MONTH($K24)&gt;6,DATE(YEAR($K24),7,1),DATE(YEAR($K24)-1,7,1)),'Salary and Cost Data'!$AJ$3:$AN$3,0)),"")</f>
        <v/>
      </c>
      <c r="R24" s="200" t="str">
        <f>IFERROR((DATEDIF(INDEX('Salary and Cost Data'!$AJ$3:$AN$3,MATCH($Q24,'Salary and Cost Data'!$AJ$5:$AN$5,0)),$K24,"M")+1)/12,"")</f>
        <v/>
      </c>
      <c r="S24" s="201">
        <f t="shared" si="4"/>
        <v>0</v>
      </c>
      <c r="T24" s="201">
        <f>S24*'Salary and Cost Data'!$O$3</f>
        <v>0</v>
      </c>
      <c r="U24" s="201">
        <f>S24*INDEX('Salary and Cost Data'!$O$5:$O$7,MATCH(M24,'Salary and Cost Data'!$N$5:$N$7,0))</f>
        <v>0</v>
      </c>
      <c r="V24" s="201">
        <f>IF($M$4&lt;0.5,0,'Salary and Cost Data'!$R$3*$E24)</f>
        <v>0</v>
      </c>
      <c r="W24" s="201">
        <f>IF($M$4&lt;0.5,0,'Salary and Cost Data'!$R$4*$E24)</f>
        <v>0</v>
      </c>
      <c r="X24" s="201">
        <f>IF($M$4&lt;0.5,0,'Salary and Cost Data'!$R$5*$E24)</f>
        <v>0</v>
      </c>
      <c r="Y24" s="201">
        <f>IFERROR('Salary and Cost Data'!$U$3*$L24,0)</f>
        <v>0</v>
      </c>
      <c r="Z24" s="201">
        <f>IFERROR('Salary and Cost Data'!$U$4*$L24,0)</f>
        <v>0</v>
      </c>
      <c r="AA24" s="202">
        <f>(SUM('Salary and Cost Data'!$X$9:$X$10)*(N24*12))+(INDEX('Salary and Cost Data'!$X$12:$X$37,MATCH($C$3,'Salary and Cost Data'!$W$12:$W$37,0)))</f>
        <v>11500</v>
      </c>
      <c r="AB24" s="203">
        <f>INDEX('Salary and Cost Data'!$X$6:$X$8,MATCH(M24,'Salary and Cost Data'!$W$6:$W$8,0))*(N24*12)</f>
        <v>0</v>
      </c>
      <c r="AC24" s="202">
        <f>(SUM('Salary and Cost Data'!$X$9:$X$10)*S24)+(INDEX('Salary and Cost Data'!$X$12:$X$37,MATCH($C$3,'Salary and Cost Data'!$W$12:$W$37,0))*ROUND(E24,1))</f>
        <v>0</v>
      </c>
      <c r="AD24" s="202">
        <f>INDEX('Salary and Cost Data'!$X$6:$X$8,MATCH(M24,'Salary and Cost Data'!$W$6:$W$8,0))*S24</f>
        <v>0</v>
      </c>
      <c r="AE24" s="204">
        <f>IF($A24="Y",ROUND(IFERROR(IF(AND($H24&lt;='Salary and Cost Data'!AJ$4,$K24&gt;='Salary and Cost Data'!AJ$3),1,0)*IF(LEFT(AE$9,LEN(AE$9)-13)=$O24,$P24,1)*IF(LEFT(AE$9,LEN(AE$9)-13)=$Q24,$R24,1)*$E24,0),1),0)</f>
        <v>0</v>
      </c>
      <c r="AF24" s="204">
        <f>IF($A24="Y",ROUND(IFERROR(IF(AND($H24&lt;='Salary and Cost Data'!AK$4,$K24&gt;='Salary and Cost Data'!AK$3),1,0)*IF(LEFT(AF$9,LEN(AF$9)-13)=$O24,$P24,1)*IF(LEFT(AF$9,LEN(AF$9)-13)=$Q24,$R24,1)*$E24,0),1),0)</f>
        <v>0</v>
      </c>
      <c r="AG24" s="204">
        <f>IF($A24="Y",ROUND(IFERROR(IF(AND($H24&lt;='Salary and Cost Data'!AL$4,$K24&gt;='Salary and Cost Data'!AL$3),1,0)*IF(LEFT(AG$9,LEN(AG$9)-13)=$O24,$P24,1)*IF(LEFT(AG$9,LEN(AG$9)-13)=$Q24,$R24,1)*$E24,0),1),0)</f>
        <v>0</v>
      </c>
      <c r="AH24" s="204">
        <f>IF($A24="Y",ROUND(IFERROR(IF(AND($H24&lt;='Salary and Cost Data'!AM$4,$K24&gt;='Salary and Cost Data'!AM$3),1,0)*IF(LEFT(AH$9,LEN(AH$9)-13)=$O24,$P24,1)*IF(LEFT(AH$9,LEN(AH$9)-13)=$Q24,$R24,1)*$E24,0),1),0)</f>
        <v>0</v>
      </c>
      <c r="AI24" s="204">
        <f>IF($A24="Y",ROUND(IFERROR(IF(AND($H24&lt;='Salary and Cost Data'!AN$4,$K24&gt;='Salary and Cost Data'!AN$3),1,0)*IF(LEFT(AI$9,LEN(AI$9)-13)=$O24,$P24,1)*IF(LEFT(AI$9,LEN(AI$9)-13)=$Q24,$R24,1)*$E24,0),1),0)</f>
        <v>0</v>
      </c>
      <c r="AJ24" s="184" t="str">
        <f t="shared" si="2"/>
        <v/>
      </c>
    </row>
    <row r="25" spans="1:47" collapsed="1" x14ac:dyDescent="0.2">
      <c r="B25" s="296" t="s">
        <v>2537</v>
      </c>
      <c r="H25" s="104"/>
      <c r="I25" s="104"/>
      <c r="J25" s="104"/>
      <c r="K25" s="104"/>
      <c r="O25" s="169"/>
      <c r="P25" s="169"/>
      <c r="Q25" s="169"/>
      <c r="R25" s="169"/>
      <c r="S25" s="169"/>
      <c r="T25" s="169"/>
      <c r="U25" s="169"/>
      <c r="V25" s="169"/>
      <c r="W25" s="169"/>
      <c r="X25" s="169"/>
      <c r="Y25" s="169"/>
      <c r="Z25" s="169"/>
      <c r="AA25" s="169"/>
      <c r="AB25" s="169"/>
      <c r="AC25" s="169"/>
      <c r="AD25" s="169"/>
      <c r="AJ25"/>
    </row>
    <row r="26" spans="1:47" x14ac:dyDescent="0.2">
      <c r="C26" s="106"/>
      <c r="H26" s="104"/>
      <c r="I26" s="104"/>
      <c r="J26" s="104"/>
      <c r="K26" s="104"/>
      <c r="O26" s="169"/>
      <c r="P26" s="169"/>
      <c r="Q26" s="169"/>
      <c r="R26" s="169"/>
      <c r="S26" s="169"/>
      <c r="T26" s="169"/>
      <c r="U26" s="169"/>
      <c r="V26" s="169"/>
      <c r="W26" s="169"/>
      <c r="X26" s="169"/>
      <c r="Y26" s="169"/>
      <c r="Z26" s="169"/>
      <c r="AA26" s="169"/>
      <c r="AB26" s="169"/>
      <c r="AC26" s="169"/>
      <c r="AD26" s="169"/>
      <c r="AJ26"/>
    </row>
    <row r="27" spans="1:47" s="308" customFormat="1" ht="19.149999999999999" customHeight="1" x14ac:dyDescent="0.2">
      <c r="A27" s="305"/>
      <c r="B27" s="586" t="s">
        <v>2553</v>
      </c>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307"/>
    </row>
    <row r="28" spans="1:47" s="109" customFormat="1" ht="51" x14ac:dyDescent="0.2">
      <c r="A28" s="187" t="s">
        <v>2440</v>
      </c>
      <c r="B28" s="246" t="s">
        <v>2317</v>
      </c>
      <c r="C28" s="238" t="s">
        <v>2318</v>
      </c>
      <c r="D28" s="235" t="s">
        <v>2319</v>
      </c>
      <c r="E28" s="238" t="s">
        <v>26</v>
      </c>
      <c r="F28" s="238" t="s">
        <v>2514</v>
      </c>
      <c r="G28" s="238" t="s">
        <v>2515</v>
      </c>
      <c r="H28" s="238" t="s">
        <v>2432</v>
      </c>
      <c r="I28" s="238" t="s">
        <v>2516</v>
      </c>
      <c r="J28" s="238" t="s">
        <v>2517</v>
      </c>
      <c r="K28" s="236" t="s">
        <v>2264</v>
      </c>
      <c r="L28" s="237" t="s">
        <v>2468</v>
      </c>
      <c r="M28" s="587" t="s">
        <v>2551</v>
      </c>
      <c r="N28" s="587"/>
      <c r="O28" s="234" t="s">
        <v>2284</v>
      </c>
      <c r="P28" s="234" t="s">
        <v>2282</v>
      </c>
      <c r="Q28" s="234" t="s">
        <v>2285</v>
      </c>
      <c r="R28" s="234" t="s">
        <v>2283</v>
      </c>
      <c r="S28" s="234"/>
      <c r="T28" s="234"/>
      <c r="U28" s="234"/>
      <c r="V28" s="234"/>
      <c r="W28" s="234"/>
      <c r="X28" s="234"/>
      <c r="Y28" s="234"/>
      <c r="Z28" s="234"/>
      <c r="AA28" s="234"/>
      <c r="AB28" s="234"/>
      <c r="AC28" s="234"/>
      <c r="AD28" s="234"/>
      <c r="AE28" s="238" t="s">
        <v>2274</v>
      </c>
      <c r="AF28" s="238" t="s">
        <v>2275</v>
      </c>
      <c r="AG28" s="238" t="s">
        <v>2276</v>
      </c>
      <c r="AH28" s="238" t="s">
        <v>2277</v>
      </c>
      <c r="AI28" s="238" t="s">
        <v>2278</v>
      </c>
      <c r="AJ28" s="279" t="s">
        <v>2649</v>
      </c>
      <c r="AK28" s="103"/>
      <c r="AT28" s="103"/>
      <c r="AU28" s="103"/>
    </row>
    <row r="29" spans="1:47" ht="13.15" customHeight="1" x14ac:dyDescent="0.2">
      <c r="A29" s="113" t="s">
        <v>2433</v>
      </c>
      <c r="B29" s="247" t="str">
        <f ca="1">IF(A29="N",B28,IF(LEN(B28)&lt;&gt;1,"A",IFERROR(CHAR(CODE(LOOKUP(2,1/($B$28:OFFSET(B29,-1,0)&lt;&gt;""),$B$28:OFFSET(B29,-1,0)))+1),"A")))</f>
        <v>A</v>
      </c>
      <c r="C29" s="205" t="s">
        <v>2306</v>
      </c>
      <c r="D29" s="581" t="s">
        <v>2467</v>
      </c>
      <c r="E29" s="581"/>
      <c r="F29" s="581"/>
      <c r="G29" s="581"/>
      <c r="H29" s="581"/>
      <c r="I29" s="581"/>
      <c r="J29" s="581"/>
      <c r="K29" s="581"/>
      <c r="L29" s="206" t="str">
        <f>IF(SUM($E$10:$E$26)&gt;=20,"Bill","Central")</f>
        <v>Central</v>
      </c>
      <c r="M29" s="581" t="s">
        <v>2465</v>
      </c>
      <c r="N29" s="581"/>
      <c r="O29" s="207" t="str">
        <f>IFERROR(INDEX('Salary and Cost Data'!$AJ$5:$AN$5,MATCH(IF(MONTH($H29)&gt;6,DATE(YEAR($H29),7,1),DATE(YEAR($H29)-1,7,1)),'Salary and Cost Data'!$AJ$3:$AN$3,0)),"")</f>
        <v/>
      </c>
      <c r="P29" s="207" t="str">
        <f>IFERROR((12-DATEDIF(INDEX('Salary and Cost Data'!$AJ$3:$AN$3,MATCH($O29,'Salary and Cost Data'!$AJ$5:$AN$5,0)),$H29,"M"))/12,"")</f>
        <v/>
      </c>
      <c r="Q29" s="207" t="str">
        <f>IFERROR(INDEX('Salary and Cost Data'!$AJ$5:$AN$5,MATCH(IF(MONTH($K29)&gt;6,DATE(YEAR($K29),7,1),DATE(YEAR($K29)-1,7,1)),'Salary and Cost Data'!$AJ$3:$AN$3,0)),"")</f>
        <v/>
      </c>
      <c r="R29" s="207" t="str">
        <f>IFERROR((DATEDIF(INDEX('Salary and Cost Data'!$AJ$3:$AN$3,MATCH($Q29,'Salary and Cost Data'!$AJ$5:$AN$5,0)),$K29,"M")+1)/12,"")</f>
        <v/>
      </c>
      <c r="S29" s="207"/>
      <c r="T29" s="207"/>
      <c r="U29" s="207"/>
      <c r="V29" s="207"/>
      <c r="W29" s="207"/>
      <c r="X29" s="207"/>
      <c r="Y29" s="207"/>
      <c r="Z29" s="207"/>
      <c r="AA29" s="207"/>
      <c r="AB29" s="207"/>
      <c r="AC29" s="207"/>
      <c r="AD29" s="207"/>
      <c r="AE29" s="301">
        <f>SUMPRODUCT(AE$10:AE$26,$AA$10:$AA$26)</f>
        <v>0</v>
      </c>
      <c r="AF29" s="301">
        <f>SUMPRODUCT(AF$10:AF$26,$AA$10:$AA$26)</f>
        <v>0</v>
      </c>
      <c r="AG29" s="301">
        <f>SUMPRODUCT(AG$10:AG$26,$AA$10:$AA$26)</f>
        <v>0</v>
      </c>
      <c r="AH29" s="301">
        <f>SUMPRODUCT(AH$10:AH$26,$AA$10:$AA$26)</f>
        <v>0</v>
      </c>
      <c r="AI29" s="301">
        <f>SUMPRODUCT(AI$10:AI$26,$AA$10:$AA$26)</f>
        <v>0</v>
      </c>
      <c r="AJ29" s="277" t="str">
        <f>$AJ$10&amp;$AJ$11&amp;$AJ$12&amp;$AJ$13&amp;$AJ$14&amp;$AJ$15&amp;$AJ$16&amp;$AJ$17&amp;$AJ$18&amp;$AJ$19&amp;$AJ$20&amp;$AJ$21&amp;$AJ$22&amp;$AJ$23&amp;$AJ$24</f>
        <v/>
      </c>
      <c r="AT29" s="102"/>
      <c r="AU29" s="102"/>
    </row>
    <row r="30" spans="1:47" x14ac:dyDescent="0.2">
      <c r="A30" s="109" t="s">
        <v>2433</v>
      </c>
      <c r="B30" s="247" t="str">
        <f ca="1">IF(A30="N",B29,IF(LEN(B29)&lt;&gt;1,"A",IFERROR(CHAR(CODE(LOOKUP(2,1/($B$28:OFFSET(B30,-1,0)&lt;&gt;""),$B$28:OFFSET(B30,-1,0)))+1),"A")))</f>
        <v>B</v>
      </c>
      <c r="C30" s="205" t="s">
        <v>2305</v>
      </c>
      <c r="D30" s="581" t="s">
        <v>2467</v>
      </c>
      <c r="E30" s="581"/>
      <c r="F30" s="581"/>
      <c r="G30" s="581"/>
      <c r="H30" s="581"/>
      <c r="I30" s="581"/>
      <c r="J30" s="581"/>
      <c r="K30" s="581"/>
      <c r="L30" s="206" t="str">
        <f>IF(SUM($E$10:$E$26)&gt;=20,"Bill","Central")</f>
        <v>Central</v>
      </c>
      <c r="M30" s="581" t="s">
        <v>2465</v>
      </c>
      <c r="N30" s="581"/>
      <c r="O30" s="207" t="str">
        <f>IFERROR(INDEX('Salary and Cost Data'!$AJ$5:$AN$5,MATCH(IF(MONTH($H30)&gt;6,DATE(YEAR($H30),7,1),DATE(YEAR($H30)-1,7,1)),'Salary and Cost Data'!$AJ$3:$AN$3,0)),"")</f>
        <v/>
      </c>
      <c r="P30" s="207" t="str">
        <f>IFERROR((12-DATEDIF(INDEX('Salary and Cost Data'!$AJ$3:$AN$3,MATCH($O30,'Salary and Cost Data'!$AJ$5:$AN$5,0)),$H30,"M"))/12,"")</f>
        <v/>
      </c>
      <c r="Q30" s="207" t="str">
        <f>IFERROR(INDEX('Salary and Cost Data'!$AJ$5:$AN$5,MATCH(IF(MONTH($K30)&gt;6,DATE(YEAR($K30),7,1),DATE(YEAR($K30)-1,7,1)),'Salary and Cost Data'!$AJ$3:$AN$3,0)),"")</f>
        <v/>
      </c>
      <c r="R30" s="207" t="str">
        <f>IFERROR((DATEDIF(INDEX('Salary and Cost Data'!$AJ$3:$AN$3,MATCH($Q30,'Salary and Cost Data'!$AJ$5:$AN$5,0)),$K30,"M")+1)/12,"")</f>
        <v/>
      </c>
      <c r="S30" s="207"/>
      <c r="T30" s="207"/>
      <c r="U30" s="207"/>
      <c r="V30" s="207"/>
      <c r="W30" s="207"/>
      <c r="X30" s="207"/>
      <c r="Y30" s="207"/>
      <c r="Z30" s="207"/>
      <c r="AA30" s="207"/>
      <c r="AB30" s="207"/>
      <c r="AC30" s="207"/>
      <c r="AD30" s="207"/>
      <c r="AE30" s="301">
        <f>SUMPRODUCT(AE$10:AE$26,$AB$10:$AB$26)</f>
        <v>0</v>
      </c>
      <c r="AF30" s="301">
        <f>SUMPRODUCT(AF$10:AF$26,$AB$10:$AB$26)</f>
        <v>0</v>
      </c>
      <c r="AG30" s="301">
        <f>SUMPRODUCT(AG$10:AG$26,$AB$10:$AB$26)</f>
        <v>0</v>
      </c>
      <c r="AH30" s="301">
        <f>SUMPRODUCT(AH$10:AH$26,$AB$10:$AB$26)</f>
        <v>0</v>
      </c>
      <c r="AI30" s="301">
        <f>SUMPRODUCT(AI$10:AI$26,$AB$10:$AB$26)</f>
        <v>0</v>
      </c>
      <c r="AJ30" s="277" t="str">
        <f>$AJ$10&amp;$AJ$11&amp;$AJ$12&amp;$AJ$13&amp;$AJ$14&amp;$AJ$15&amp;$AJ$16&amp;$AJ$17&amp;$AJ$18&amp;$AJ$19&amp;$AJ$20&amp;$AJ$21&amp;$AJ$22&amp;$AJ$23&amp;$AJ$24</f>
        <v/>
      </c>
      <c r="AT30" s="102"/>
      <c r="AU30" s="102"/>
    </row>
    <row r="31" spans="1:47" x14ac:dyDescent="0.2">
      <c r="A31" s="113" t="s">
        <v>2433</v>
      </c>
      <c r="B31" s="247" t="str">
        <f ca="1">IF(A31="N",B30,IF(LEN(B30)&lt;&gt;1,"A",IFERROR(CHAR(CODE(LOOKUP(2,1/($B$28:OFFSET(B31,-1,0)&lt;&gt;""),$B$28:OFFSET(B31,-1,0)))+1),"A")))</f>
        <v>C</v>
      </c>
      <c r="C31" s="205" t="s">
        <v>2311</v>
      </c>
      <c r="D31" s="208" t="s">
        <v>2466</v>
      </c>
      <c r="E31" s="583" t="s">
        <v>2544</v>
      </c>
      <c r="F31" s="583"/>
      <c r="G31" s="583"/>
      <c r="H31" s="583"/>
      <c r="I31" s="583"/>
      <c r="J31" s="583"/>
      <c r="K31" s="583"/>
      <c r="L31" s="206" t="str">
        <f>IF(SUM($E$10:$E$26)&gt;=20,"Bill","Central")</f>
        <v>Central</v>
      </c>
      <c r="M31" s="581" t="s">
        <v>2465</v>
      </c>
      <c r="N31" s="581"/>
      <c r="O31" s="207" t="str">
        <f>IFERROR(INDEX('Salary and Cost Data'!$AJ$5:$AN$5,MATCH(IF(MONTH($H31)&gt;6,DATE(YEAR($H31),7,1),DATE(YEAR($H31)-1,7,1)),'Salary and Cost Data'!$AJ$3:$AN$3,0)),"")</f>
        <v/>
      </c>
      <c r="P31" s="207" t="str">
        <f>IFERROR((12-DATEDIF(INDEX('Salary and Cost Data'!$AJ$3:$AN$3,MATCH($O31,'Salary and Cost Data'!$AJ$5:$AN$5,0)),$H31,"M"))/12,"")</f>
        <v/>
      </c>
      <c r="Q31" s="207" t="str">
        <f>IFERROR(INDEX('Salary and Cost Data'!$AJ$5:$AN$5,MATCH(IF(MONTH($K31)&gt;6,DATE(YEAR($K31),7,1),DATE(YEAR($K31)-1,7,1)),'Salary and Cost Data'!$AJ$3:$AN$3,0)),"")</f>
        <v/>
      </c>
      <c r="R31" s="207" t="str">
        <f>IFERROR((DATEDIF(INDEX('Salary and Cost Data'!$AJ$3:$AN$3,MATCH($Q31,'Salary and Cost Data'!$AJ$5:$AN$5,0)),$K31,"M")+1)/12,"")</f>
        <v/>
      </c>
      <c r="S31" s="207"/>
      <c r="T31" s="207"/>
      <c r="U31" s="207"/>
      <c r="V31" s="207"/>
      <c r="W31" s="207"/>
      <c r="X31" s="207"/>
      <c r="Y31" s="207"/>
      <c r="Z31" s="207"/>
      <c r="AA31" s="207"/>
      <c r="AB31" s="207"/>
      <c r="AC31" s="207"/>
      <c r="AD31" s="207"/>
      <c r="AE31" s="301">
        <f>IFERROR(SUM(AE$10:AE$26)*$D$31,0)</f>
        <v>0</v>
      </c>
      <c r="AF31" s="301">
        <f>IFERROR(SUM(AF$10:AF$26)*$D$31,0)</f>
        <v>0</v>
      </c>
      <c r="AG31" s="301">
        <f>IFERROR(SUM(AG$10:AG$26)*$D$31,0)</f>
        <v>0</v>
      </c>
      <c r="AH31" s="301">
        <f>IFERROR(SUM(AH$10:AH$26)*$D$31,0)</f>
        <v>0</v>
      </c>
      <c r="AI31" s="301">
        <f>IFERROR(SUM(AI$10:AI$26)*$D$31,0)</f>
        <v>0</v>
      </c>
      <c r="AJ31" s="277" t="str">
        <f>$AJ$10&amp;$AJ$11&amp;$AJ$12&amp;$AJ$13&amp;$AJ$14&amp;$AJ$15&amp;$AJ$16&amp;$AJ$17&amp;$AJ$18&amp;$AJ$19&amp;$AJ$20&amp;$AJ$21&amp;$AJ$22&amp;$AJ$23&amp;$AJ$24</f>
        <v/>
      </c>
      <c r="AT31" s="102"/>
      <c r="AU31" s="102"/>
    </row>
    <row r="32" spans="1:47" ht="13.5" thickBot="1" x14ac:dyDescent="0.25">
      <c r="A32" s="109" t="s">
        <v>2433</v>
      </c>
      <c r="B32" s="247" t="str">
        <f ca="1">IF(A32="N",B31,IF(LEN(B31)&lt;&gt;1,"A",IFERROR(CHAR(CODE(LOOKUP(2,1/($B$28:OFFSET(B32,-1,0)&lt;&gt;""),$B$28:OFFSET(B32,-1,0)))+1),"A")))</f>
        <v>D</v>
      </c>
      <c r="C32" s="209" t="s">
        <v>2409</v>
      </c>
      <c r="D32" s="271">
        <v>0</v>
      </c>
      <c r="E32" s="584" t="s">
        <v>2513</v>
      </c>
      <c r="F32" s="584"/>
      <c r="G32" s="584"/>
      <c r="H32" s="584"/>
      <c r="I32" s="584"/>
      <c r="J32" s="584"/>
      <c r="K32" s="584"/>
      <c r="L32" s="210" t="s">
        <v>2436</v>
      </c>
      <c r="M32" s="582"/>
      <c r="N32" s="582"/>
      <c r="O32" s="211" t="str">
        <f>IFERROR(INDEX('Salary and Cost Data'!$AJ$5:$AN$5,MATCH(IF(MONTH($H32)&gt;6,DATE(YEAR($H32),7,1),DATE(YEAR($H32)-1,7,1)),'Salary and Cost Data'!$AJ$3:$AN$3,0)),"")</f>
        <v/>
      </c>
      <c r="P32" s="211" t="str">
        <f>IFERROR((12-DATEDIF(INDEX('Salary and Cost Data'!$AJ$3:$AN$3,MATCH($O32,'Salary and Cost Data'!$AJ$5:$AN$5,0)),$H32,"M"))/12,"")</f>
        <v/>
      </c>
      <c r="Q32" s="211" t="str">
        <f>IFERROR(INDEX('Salary and Cost Data'!$AJ$5:$AN$5,MATCH(IF(MONTH($K32)&gt;6,DATE(YEAR($K32),7,1),DATE(YEAR($K32)-1,7,1)),'Salary and Cost Data'!$AJ$3:$AN$3,0)),"")</f>
        <v/>
      </c>
      <c r="R32" s="211" t="str">
        <f>IFERROR((DATEDIF(INDEX('Salary and Cost Data'!$AJ$3:$AN$3,MATCH($Q32,'Salary and Cost Data'!$AJ$5:$AN$5,0)),$K32,"M")+1)/12,"")</f>
        <v/>
      </c>
      <c r="S32" s="211"/>
      <c r="T32" s="211"/>
      <c r="U32" s="211"/>
      <c r="V32" s="211"/>
      <c r="W32" s="211"/>
      <c r="X32" s="211"/>
      <c r="Y32" s="211"/>
      <c r="Z32" s="211"/>
      <c r="AA32" s="211"/>
      <c r="AB32" s="211"/>
      <c r="AC32" s="211"/>
      <c r="AD32" s="211"/>
      <c r="AE32" s="302">
        <f>'2-Expenditures'!$F$6*$D$32</f>
        <v>0</v>
      </c>
      <c r="AF32" s="302">
        <f ca="1">'2-Expenditures'!$F$7*$D$32</f>
        <v>0</v>
      </c>
      <c r="AG32" s="302">
        <f ca="1">'2-Expenditures'!$F$8*$D$32</f>
        <v>0</v>
      </c>
      <c r="AH32" s="302">
        <f>'2-Expenditures'!$F$9*$D$32</f>
        <v>0</v>
      </c>
      <c r="AI32" s="302">
        <f>'2-Expenditures'!$F$10*$D$32</f>
        <v>0</v>
      </c>
      <c r="AJ32" s="278"/>
      <c r="AK32" s="296" t="s">
        <v>2572</v>
      </c>
      <c r="AT32" s="102"/>
      <c r="AU32" s="102"/>
    </row>
    <row r="33" spans="1:47" hidden="1" outlineLevel="1" x14ac:dyDescent="0.2">
      <c r="A33" s="113" t="s">
        <v>2441</v>
      </c>
      <c r="B33" s="247" t="str">
        <f ca="1">IF(A33="N",B32,IF(LEN(B32)&lt;&gt;1,"A",IFERROR(CHAR(CODE(LOOKUP(2,1/($B$28:OFFSET(B33,-1,0)&lt;&gt;""),$B$28:OFFSET(B33,-1,0)))+1),"A")))</f>
        <v>D</v>
      </c>
      <c r="C33" s="209" t="s">
        <v>2562</v>
      </c>
      <c r="D33" s="271">
        <v>0</v>
      </c>
      <c r="E33" s="297">
        <v>0</v>
      </c>
      <c r="F33" s="298">
        <v>45108</v>
      </c>
      <c r="G33" s="299">
        <f>'Salary and Cost Data'!AK8</f>
        <v>2023</v>
      </c>
      <c r="H33" s="300">
        <f>IF(G33&gt;0,DATE(G33,MONTH(F33),1),"")</f>
        <v>45108</v>
      </c>
      <c r="I33" s="298">
        <v>45444</v>
      </c>
      <c r="J33" s="299">
        <f>'Salary and Cost Data'!AK9</f>
        <v>2024</v>
      </c>
      <c r="K33" s="197">
        <f>IF(I33="",DATE(2099,6,30),DATE(J33,MONTH(I33),DAY(EOMONTH(I33,0))))</f>
        <v>45473</v>
      </c>
      <c r="L33" s="210" t="s">
        <v>2436</v>
      </c>
      <c r="M33" s="582"/>
      <c r="N33" s="582"/>
      <c r="O33" s="211" t="str">
        <f>IFERROR(INDEX('Salary and Cost Data'!$AJ$5:$AN$5,MATCH(IF(MONTH($H33)&gt;6,DATE(YEAR($H33),7,1),DATE(YEAR($H33)-1,7,1)),'Salary and Cost Data'!$AJ$3:$AN$3,0)),"")</f>
        <v>Current Year</v>
      </c>
      <c r="P33" s="211">
        <f>IFERROR((12-DATEDIF(INDEX('Salary and Cost Data'!$AJ$3:$AN$3,MATCH($O33,'Salary and Cost Data'!$AJ$5:$AN$5,0)),$H33,"M"))/12,"")</f>
        <v>1</v>
      </c>
      <c r="Q33" s="211" t="str">
        <f>IFERROR(INDEX('Salary and Cost Data'!$AJ$5:$AN$5,MATCH(IF(MONTH($K33)&gt;6,DATE(YEAR($K33),7,1),DATE(YEAR($K33)-1,7,1)),'Salary and Cost Data'!$AJ$3:$AN$3,0)),"")</f>
        <v>Current Year</v>
      </c>
      <c r="R33" s="211">
        <f>IFERROR((DATEDIF(INDEX('Salary and Cost Data'!$AJ$3:$AN$3,MATCH($Q33,'Salary and Cost Data'!$AJ$5:$AN$5,0)),$K33,"M")+1)/12,"")</f>
        <v>1</v>
      </c>
      <c r="S33" s="211"/>
      <c r="T33" s="211"/>
      <c r="U33" s="211"/>
      <c r="V33" s="211"/>
      <c r="W33" s="211"/>
      <c r="X33" s="211"/>
      <c r="Y33" s="211"/>
      <c r="Z33" s="211"/>
      <c r="AA33" s="211"/>
      <c r="AB33" s="211"/>
      <c r="AC33" s="211"/>
      <c r="AD33" s="211"/>
      <c r="AE33" s="303">
        <f>$D33*ROUND(IFERROR(IF(AND($H33&lt;='Salary and Cost Data'!AJ$4,$K33&gt;='Salary and Cost Data'!AJ$3),1,0)*IF(LEFT(AE$9,LEN(AE$9)-13)=$O33,$P33,1)*IF(LEFT(AE$9,LEN(AE$9)-13)=$Q33,$R33,1)*$E33,0),1)</f>
        <v>0</v>
      </c>
      <c r="AF33" s="303">
        <f>$D33*ROUND(IFERROR(IF(AND($H33&lt;='Salary and Cost Data'!AK$4,$K33&gt;='Salary and Cost Data'!AK$3),1,0)*IF(LEFT(AF$9,LEN(AF$9)-13)=$O33,$P33,1)*IF(LEFT(AF$9,LEN(AF$9)-13)=$Q33,$R33,1)*$E33,0),1)</f>
        <v>0</v>
      </c>
      <c r="AG33" s="303">
        <f>$D33*ROUND(IFERROR(IF(AND($H33&lt;='Salary and Cost Data'!AL$4,$K33&gt;='Salary and Cost Data'!AL$3),1,0)*IF(LEFT(AG$9,LEN(AG$9)-13)=$O33,$P33,1)*IF(LEFT(AG$9,LEN(AG$9)-13)=$Q33,$R33,1)*$E33,0),1)</f>
        <v>0</v>
      </c>
      <c r="AH33" s="303">
        <f>$D33*ROUND(IFERROR(IF(AND($H33&lt;='Salary and Cost Data'!AM$4,$K33&gt;='Salary and Cost Data'!AM$3),1,0)*IF(LEFT(AH$9,LEN(AH$9)-13)=$O33,$P33,1)*IF(LEFT(AH$9,LEN(AH$9)-13)=$Q33,$R33,1)*$E33,0),1)</f>
        <v>0</v>
      </c>
      <c r="AI33" s="303">
        <f>$D33*ROUND(IFERROR(IF(AND($H33&lt;='Salary and Cost Data'!AN$4,$K33&gt;='Salary and Cost Data'!AN$3),1,0)*IF(LEFT(AI$9,LEN(AI$9)-13)=$O33,$P33,1)*IF(LEFT(AI$9,LEN(AI$9)-13)=$Q33,$R33,1)*$E33,0),1)</f>
        <v>0</v>
      </c>
      <c r="AJ33" s="278"/>
      <c r="AT33" s="102"/>
      <c r="AU33" s="102"/>
    </row>
    <row r="34" spans="1:47" hidden="1" outlineLevel="1" x14ac:dyDescent="0.2">
      <c r="A34" s="113" t="s">
        <v>2441</v>
      </c>
      <c r="B34" s="247" t="str">
        <f ca="1">IF(A34="N",B33,IF(LEN(B33)&lt;&gt;1,"A",IFERROR(CHAR(CODE(LOOKUP(2,1/($B$28:OFFSET(B34,-1,0)&lt;&gt;""),$B$28:OFFSET(B34,-1,0)))+1),"A")))</f>
        <v>D</v>
      </c>
      <c r="C34" s="209" t="s">
        <v>2563</v>
      </c>
      <c r="D34" s="271">
        <v>0</v>
      </c>
      <c r="E34" s="297">
        <v>0</v>
      </c>
      <c r="F34" s="298">
        <v>45108</v>
      </c>
      <c r="G34" s="299">
        <f>'Salary and Cost Data'!AK9</f>
        <v>2024</v>
      </c>
      <c r="H34" s="300">
        <f>IF(G34&gt;0,DATE(G34,MONTH(F34),1),"")</f>
        <v>45474</v>
      </c>
      <c r="I34" s="298">
        <v>45445</v>
      </c>
      <c r="J34" s="299">
        <f>'Salary and Cost Data'!AK10</f>
        <v>2025</v>
      </c>
      <c r="K34" s="197">
        <f>IF(I34="",DATE(2099,6,30),DATE(J34,MONTH(I34),DAY(EOMONTH(I34,0))))</f>
        <v>45838</v>
      </c>
      <c r="L34" s="210" t="s">
        <v>2436</v>
      </c>
      <c r="M34" s="582"/>
      <c r="N34" s="582"/>
      <c r="O34" s="211" t="str">
        <f>IFERROR(INDEX('Salary and Cost Data'!$AJ$5:$AN$5,MATCH(IF(MONTH($H34)&gt;6,DATE(YEAR($H34),7,1),DATE(YEAR($H34)-1,7,1)),'Salary and Cost Data'!$AJ$3:$AN$3,0)),"")</f>
        <v>Budget Year</v>
      </c>
      <c r="P34" s="211">
        <f>IFERROR((12-DATEDIF(INDEX('Salary and Cost Data'!$AJ$3:$AN$3,MATCH($O34,'Salary and Cost Data'!$AJ$5:$AN$5,0)),$H34,"M"))/12,"")</f>
        <v>1</v>
      </c>
      <c r="Q34" s="211" t="str">
        <f>IFERROR(INDEX('Salary and Cost Data'!$AJ$5:$AN$5,MATCH(IF(MONTH($K34)&gt;6,DATE(YEAR($K34),7,1),DATE(YEAR($K34)-1,7,1)),'Salary and Cost Data'!$AJ$3:$AN$3,0)),"")</f>
        <v>Budget Year</v>
      </c>
      <c r="R34" s="211">
        <f>IFERROR((DATEDIF(INDEX('Salary and Cost Data'!$AJ$3:$AN$3,MATCH($Q34,'Salary and Cost Data'!$AJ$5:$AN$5,0)),$K34,"M")+1)/12,"")</f>
        <v>1</v>
      </c>
      <c r="S34" s="211"/>
      <c r="T34" s="211"/>
      <c r="U34" s="211"/>
      <c r="V34" s="211"/>
      <c r="W34" s="211"/>
      <c r="X34" s="211"/>
      <c r="Y34" s="211"/>
      <c r="Z34" s="211"/>
      <c r="AA34" s="211"/>
      <c r="AB34" s="211"/>
      <c r="AC34" s="211"/>
      <c r="AD34" s="211"/>
      <c r="AE34" s="303">
        <f>$D34*ROUND(IFERROR(IF(AND($H34&lt;='Salary and Cost Data'!AJ$4,$K34&gt;='Salary and Cost Data'!AJ$3),1,0)*IF(LEFT(AE$9,LEN(AE$9)-13)=$O34,$P34,1)*IF(LEFT(AE$9,LEN(AE$9)-13)=$Q34,$R34,1)*$E34,0),1)</f>
        <v>0</v>
      </c>
      <c r="AF34" s="303">
        <f>$D34*ROUND(IFERROR(IF(AND($H34&lt;='Salary and Cost Data'!AK$4,$K34&gt;='Salary and Cost Data'!AK$3),1,0)*IF(LEFT(AF$9,LEN(AF$9)-13)=$O34,$P34,1)*IF(LEFT(AF$9,LEN(AF$9)-13)=$Q34,$R34,1)*$E34,0),1)</f>
        <v>0</v>
      </c>
      <c r="AG34" s="303">
        <f>$D34*ROUND(IFERROR(IF(AND($H34&lt;='Salary and Cost Data'!AL$4,$K34&gt;='Salary and Cost Data'!AL$3),1,0)*IF(LEFT(AG$9,LEN(AG$9)-13)=$O34,$P34,1)*IF(LEFT(AG$9,LEN(AG$9)-13)=$Q34,$R34,1)*$E34,0),1)</f>
        <v>0</v>
      </c>
      <c r="AH34" s="303">
        <f>$D34*ROUND(IFERROR(IF(AND($H34&lt;='Salary and Cost Data'!AM$4,$K34&gt;='Salary and Cost Data'!AM$3),1,0)*IF(LEFT(AH$9,LEN(AH$9)-13)=$O34,$P34,1)*IF(LEFT(AH$9,LEN(AH$9)-13)=$Q34,$R34,1)*$E34,0),1)</f>
        <v>0</v>
      </c>
      <c r="AI34" s="303">
        <f>$D34*ROUND(IFERROR(IF(AND($H34&lt;='Salary and Cost Data'!AN$4,$K34&gt;='Salary and Cost Data'!AN$3),1,0)*IF(LEFT(AI$9,LEN(AI$9)-13)=$O34,$P34,1)*IF(LEFT(AI$9,LEN(AI$9)-13)=$Q34,$R34,1)*$E34,0),1)</f>
        <v>0</v>
      </c>
      <c r="AJ34" s="278"/>
      <c r="AT34" s="102"/>
      <c r="AU34" s="102"/>
    </row>
    <row r="35" spans="1:47" hidden="1" outlineLevel="1" x14ac:dyDescent="0.2">
      <c r="A35" s="113" t="s">
        <v>2441</v>
      </c>
      <c r="B35" s="247" t="str">
        <f ca="1">IF(A35="N",B34,IF(LEN(B34)&lt;&gt;1,"A",IFERROR(CHAR(CODE(LOOKUP(2,1/($B$28:OFFSET(B35,-1,0)&lt;&gt;""),$B$28:OFFSET(B35,-1,0)))+1),"A")))</f>
        <v>D</v>
      </c>
      <c r="C35" s="209" t="s">
        <v>2564</v>
      </c>
      <c r="D35" s="271">
        <v>0</v>
      </c>
      <c r="E35" s="297">
        <v>0</v>
      </c>
      <c r="F35" s="298">
        <v>45108</v>
      </c>
      <c r="G35" s="299">
        <f>'Salary and Cost Data'!AK10</f>
        <v>2025</v>
      </c>
      <c r="H35" s="300">
        <f>IF(G35&gt;0,DATE(G35,MONTH(F35),1),"")</f>
        <v>45839</v>
      </c>
      <c r="I35" s="298">
        <v>45446</v>
      </c>
      <c r="J35" s="299">
        <f>'Salary and Cost Data'!AK11</f>
        <v>2026</v>
      </c>
      <c r="K35" s="197">
        <f>IF(I35="",DATE(2099,6,30),DATE(J35,MONTH(I35),DAY(EOMONTH(I35,0))))</f>
        <v>46203</v>
      </c>
      <c r="L35" s="210" t="s">
        <v>2436</v>
      </c>
      <c r="M35" s="582"/>
      <c r="N35" s="582"/>
      <c r="O35" s="211" t="str">
        <f>IFERROR(INDEX('Salary and Cost Data'!$AJ$5:$AN$5,MATCH(IF(MONTH($H35)&gt;6,DATE(YEAR($H35),7,1),DATE(YEAR($H35)-1,7,1)),'Salary and Cost Data'!$AJ$3:$AN$3,0)),"")</f>
        <v>Out Year 1</v>
      </c>
      <c r="P35" s="211">
        <f>IFERROR((12-DATEDIF(INDEX('Salary and Cost Data'!$AJ$3:$AN$3,MATCH($O35,'Salary and Cost Data'!$AJ$5:$AN$5,0)),$H35,"M"))/12,"")</f>
        <v>1</v>
      </c>
      <c r="Q35" s="211" t="str">
        <f>IFERROR(INDEX('Salary and Cost Data'!$AJ$5:$AN$5,MATCH(IF(MONTH($K35)&gt;6,DATE(YEAR($K35),7,1),DATE(YEAR($K35)-1,7,1)),'Salary and Cost Data'!$AJ$3:$AN$3,0)),"")</f>
        <v>Out Year 1</v>
      </c>
      <c r="R35" s="211">
        <f>IFERROR((DATEDIF(INDEX('Salary and Cost Data'!$AJ$3:$AN$3,MATCH($Q35,'Salary and Cost Data'!$AJ$5:$AN$5,0)),$K35,"M")+1)/12,"")</f>
        <v>1</v>
      </c>
      <c r="S35" s="211"/>
      <c r="T35" s="211"/>
      <c r="U35" s="211"/>
      <c r="V35" s="211"/>
      <c r="W35" s="211"/>
      <c r="X35" s="211"/>
      <c r="Y35" s="211"/>
      <c r="Z35" s="211"/>
      <c r="AA35" s="211"/>
      <c r="AB35" s="211"/>
      <c r="AC35" s="211"/>
      <c r="AD35" s="211"/>
      <c r="AE35" s="303">
        <f>$D35*ROUND(IFERROR(IF(AND($H35&lt;='Salary and Cost Data'!AJ$4,$K35&gt;='Salary and Cost Data'!AJ$3),1,0)*IF(LEFT(AE$9,LEN(AE$9)-13)=$O35,$P35,1)*IF(LEFT(AE$9,LEN(AE$9)-13)=$Q35,$R35,1)*$E35,0),1)</f>
        <v>0</v>
      </c>
      <c r="AF35" s="303">
        <f>$D35*ROUND(IFERROR(IF(AND($H35&lt;='Salary and Cost Data'!AK$4,$K35&gt;='Salary and Cost Data'!AK$3),1,0)*IF(LEFT(AF$9,LEN(AF$9)-13)=$O35,$P35,1)*IF(LEFT(AF$9,LEN(AF$9)-13)=$Q35,$R35,1)*$E35,0),1)</f>
        <v>0</v>
      </c>
      <c r="AG35" s="303">
        <f>$D35*ROUND(IFERROR(IF(AND($H35&lt;='Salary and Cost Data'!AL$4,$K35&gt;='Salary and Cost Data'!AL$3),1,0)*IF(LEFT(AG$9,LEN(AG$9)-13)=$O35,$P35,1)*IF(LEFT(AG$9,LEN(AG$9)-13)=$Q35,$R35,1)*$E35,0),1)</f>
        <v>0</v>
      </c>
      <c r="AH35" s="303">
        <f>$D35*ROUND(IFERROR(IF(AND($H35&lt;='Salary and Cost Data'!AM$4,$K35&gt;='Salary and Cost Data'!AM$3),1,0)*IF(LEFT(AH$9,LEN(AH$9)-13)=$O35,$P35,1)*IF(LEFT(AH$9,LEN(AH$9)-13)=$Q35,$R35,1)*$E35,0),1)</f>
        <v>0</v>
      </c>
      <c r="AI35" s="303">
        <f>$D35*ROUND(IFERROR(IF(AND($H35&lt;='Salary and Cost Data'!AN$4,$K35&gt;='Salary and Cost Data'!AN$3),1,0)*IF(LEFT(AI$9,LEN(AI$9)-13)=$O35,$P35,1)*IF(LEFT(AI$9,LEN(AI$9)-13)=$Q35,$R35,1)*$E35,0),1)</f>
        <v>0</v>
      </c>
      <c r="AJ35" s="278"/>
      <c r="AT35" s="102"/>
      <c r="AU35" s="102"/>
    </row>
    <row r="36" spans="1:47" hidden="1" outlineLevel="1" x14ac:dyDescent="0.2">
      <c r="A36" s="113" t="s">
        <v>2441</v>
      </c>
      <c r="B36" s="247" t="str">
        <f ca="1">IF(A36="N",B35,IF(LEN(B35)&lt;&gt;1,"A",IFERROR(CHAR(CODE(LOOKUP(2,1/($B$28:OFFSET(B36,-1,0)&lt;&gt;""),$B$28:OFFSET(B36,-1,0)))+1),"A")))</f>
        <v>D</v>
      </c>
      <c r="C36" s="209" t="s">
        <v>2565</v>
      </c>
      <c r="D36" s="271">
        <v>0</v>
      </c>
      <c r="E36" s="297">
        <v>0</v>
      </c>
      <c r="F36" s="298">
        <v>45108</v>
      </c>
      <c r="G36" s="299">
        <f>'Salary and Cost Data'!AK11</f>
        <v>2026</v>
      </c>
      <c r="H36" s="300">
        <f>IF(G36&gt;0,DATE(G36,MONTH(F36),1),"")</f>
        <v>46204</v>
      </c>
      <c r="I36" s="298">
        <v>45447</v>
      </c>
      <c r="J36" s="299">
        <f>'Salary and Cost Data'!AK12</f>
        <v>2027</v>
      </c>
      <c r="K36" s="197">
        <f>IF(I36="",DATE(2099,6,30),DATE(J36,MONTH(I36),DAY(EOMONTH(I36,0))))</f>
        <v>46568</v>
      </c>
      <c r="L36" s="210" t="s">
        <v>2436</v>
      </c>
      <c r="M36" s="582"/>
      <c r="N36" s="582"/>
      <c r="O36" s="211" t="str">
        <f>IFERROR(INDEX('Salary and Cost Data'!$AJ$5:$AN$5,MATCH(IF(MONTH($H36)&gt;6,DATE(YEAR($H36),7,1),DATE(YEAR($H36)-1,7,1)),'Salary and Cost Data'!$AJ$3:$AN$3,0)),"")</f>
        <v>Out Year 2</v>
      </c>
      <c r="P36" s="211">
        <f>IFERROR((12-DATEDIF(INDEX('Salary and Cost Data'!$AJ$3:$AN$3,MATCH($O36,'Salary and Cost Data'!$AJ$5:$AN$5,0)),$H36,"M"))/12,"")</f>
        <v>1</v>
      </c>
      <c r="Q36" s="211" t="str">
        <f>IFERROR(INDEX('Salary and Cost Data'!$AJ$5:$AN$5,MATCH(IF(MONTH($K36)&gt;6,DATE(YEAR($K36),7,1),DATE(YEAR($K36)-1,7,1)),'Salary and Cost Data'!$AJ$3:$AN$3,0)),"")</f>
        <v>Out Year 2</v>
      </c>
      <c r="R36" s="211">
        <f>IFERROR((DATEDIF(INDEX('Salary and Cost Data'!$AJ$3:$AN$3,MATCH($Q36,'Salary and Cost Data'!$AJ$5:$AN$5,0)),$K36,"M")+1)/12,"")</f>
        <v>1</v>
      </c>
      <c r="S36" s="211"/>
      <c r="T36" s="211"/>
      <c r="U36" s="211"/>
      <c r="V36" s="211"/>
      <c r="W36" s="211"/>
      <c r="X36" s="211"/>
      <c r="Y36" s="211"/>
      <c r="Z36" s="211"/>
      <c r="AA36" s="211"/>
      <c r="AB36" s="211"/>
      <c r="AC36" s="211"/>
      <c r="AD36" s="211"/>
      <c r="AE36" s="303">
        <f>$D36*ROUND(IFERROR(IF(AND($H36&lt;='Salary and Cost Data'!AJ$4,$K36&gt;='Salary and Cost Data'!AJ$3),1,0)*IF(LEFT(AE$9,LEN(AE$9)-13)=$O36,$P36,1)*IF(LEFT(AE$9,LEN(AE$9)-13)=$Q36,$R36,1)*$E36,0),1)</f>
        <v>0</v>
      </c>
      <c r="AF36" s="303">
        <f>$D36*ROUND(IFERROR(IF(AND($H36&lt;='Salary and Cost Data'!AK$4,$K36&gt;='Salary and Cost Data'!AK$3),1,0)*IF(LEFT(AF$9,LEN(AF$9)-13)=$O36,$P36,1)*IF(LEFT(AF$9,LEN(AF$9)-13)=$Q36,$R36,1)*$E36,0),1)</f>
        <v>0</v>
      </c>
      <c r="AG36" s="303">
        <f>$D36*ROUND(IFERROR(IF(AND($H36&lt;='Salary and Cost Data'!AL$4,$K36&gt;='Salary and Cost Data'!AL$3),1,0)*IF(LEFT(AG$9,LEN(AG$9)-13)=$O36,$P36,1)*IF(LEFT(AG$9,LEN(AG$9)-13)=$Q36,$R36,1)*$E36,0),1)</f>
        <v>0</v>
      </c>
      <c r="AH36" s="303">
        <f>$D36*ROUND(IFERROR(IF(AND($H36&lt;='Salary and Cost Data'!AM$4,$K36&gt;='Salary and Cost Data'!AM$3),1,0)*IF(LEFT(AH$9,LEN(AH$9)-13)=$O36,$P36,1)*IF(LEFT(AH$9,LEN(AH$9)-13)=$Q36,$R36,1)*$E36,0),1)</f>
        <v>0</v>
      </c>
      <c r="AI36" s="303">
        <f>$D36*ROUND(IFERROR(IF(AND($H36&lt;='Salary and Cost Data'!AN$4,$K36&gt;='Salary and Cost Data'!AN$3),1,0)*IF(LEFT(AI$9,LEN(AI$9)-13)=$O36,$P36,1)*IF(LEFT(AI$9,LEN(AI$9)-13)=$Q36,$R36,1)*$E36,0),1)</f>
        <v>0</v>
      </c>
      <c r="AJ36" s="278"/>
      <c r="AT36" s="102"/>
      <c r="AU36" s="102"/>
    </row>
    <row r="37" spans="1:47" ht="13.5" hidden="1" outlineLevel="1" thickBot="1" x14ac:dyDescent="0.25">
      <c r="A37" s="113" t="s">
        <v>2441</v>
      </c>
      <c r="B37" s="247" t="str">
        <f ca="1">IF(A37="N",B36,IF(LEN(B36)&lt;&gt;1,"A",IFERROR(CHAR(CODE(LOOKUP(2,1/($B$28:OFFSET(B37,-1,0)&lt;&gt;""),$B$28:OFFSET(B37,-1,0)))+1),"A")))</f>
        <v>D</v>
      </c>
      <c r="C37" s="209" t="s">
        <v>2566</v>
      </c>
      <c r="D37" s="271">
        <v>0</v>
      </c>
      <c r="E37" s="297">
        <v>0</v>
      </c>
      <c r="F37" s="298">
        <v>45108</v>
      </c>
      <c r="G37" s="299">
        <f>'Salary and Cost Data'!AK12</f>
        <v>2027</v>
      </c>
      <c r="H37" s="300">
        <f>IF(G37&gt;0,DATE(G37,MONTH(F37),1),"")</f>
        <v>46569</v>
      </c>
      <c r="I37" s="298">
        <v>45448</v>
      </c>
      <c r="J37" s="299">
        <f>'Salary and Cost Data'!AK13</f>
        <v>2028</v>
      </c>
      <c r="K37" s="197">
        <f>IF(I37="",DATE(2099,6,30),DATE(J37,MONTH(I37),DAY(EOMONTH(I37,0))))</f>
        <v>46934</v>
      </c>
      <c r="L37" s="210" t="s">
        <v>2436</v>
      </c>
      <c r="M37" s="582"/>
      <c r="N37" s="582"/>
      <c r="O37" s="211" t="str">
        <f>IFERROR(INDEX('Salary and Cost Data'!$AJ$5:$AN$5,MATCH(IF(MONTH($H37)&gt;6,DATE(YEAR($H37),7,1),DATE(YEAR($H37)-1,7,1)),'Salary and Cost Data'!$AJ$3:$AN$3,0)),"")</f>
        <v>Out Year 3</v>
      </c>
      <c r="P37" s="211">
        <f>IFERROR((12-DATEDIF(INDEX('Salary and Cost Data'!$AJ$3:$AN$3,MATCH($O37,'Salary and Cost Data'!$AJ$5:$AN$5,0)),$H37,"M"))/12,"")</f>
        <v>1</v>
      </c>
      <c r="Q37" s="211" t="str">
        <f>IFERROR(INDEX('Salary and Cost Data'!$AJ$5:$AN$5,MATCH(IF(MONTH($K37)&gt;6,DATE(YEAR($K37),7,1),DATE(YEAR($K37)-1,7,1)),'Salary and Cost Data'!$AJ$3:$AN$3,0)),"")</f>
        <v>Out Year 3</v>
      </c>
      <c r="R37" s="211">
        <f>IFERROR((DATEDIF(INDEX('Salary and Cost Data'!$AJ$3:$AN$3,MATCH($Q37,'Salary and Cost Data'!$AJ$5:$AN$5,0)),$K37,"M")+1)/12,"")</f>
        <v>1</v>
      </c>
      <c r="S37" s="211"/>
      <c r="T37" s="211"/>
      <c r="U37" s="211"/>
      <c r="V37" s="211"/>
      <c r="W37" s="211"/>
      <c r="X37" s="211"/>
      <c r="Y37" s="211"/>
      <c r="Z37" s="211"/>
      <c r="AA37" s="211"/>
      <c r="AB37" s="211"/>
      <c r="AC37" s="211"/>
      <c r="AD37" s="211"/>
      <c r="AE37" s="303">
        <f>$D37*ROUND(IFERROR(IF(AND($H37&lt;='Salary and Cost Data'!AJ$4,$K37&gt;='Salary and Cost Data'!AJ$3),1,0)*IF(LEFT(AE$9,LEN(AE$9)-13)=$O37,$P37,1)*IF(LEFT(AE$9,LEN(AE$9)-13)=$Q37,$R37,1)*$E37,0),1)</f>
        <v>0</v>
      </c>
      <c r="AF37" s="303">
        <f>$D37*ROUND(IFERROR(IF(AND($H37&lt;='Salary and Cost Data'!AK$4,$K37&gt;='Salary and Cost Data'!AK$3),1,0)*IF(LEFT(AF$9,LEN(AF$9)-13)=$O37,$P37,1)*IF(LEFT(AF$9,LEN(AF$9)-13)=$Q37,$R37,1)*$E37,0),1)</f>
        <v>0</v>
      </c>
      <c r="AG37" s="303">
        <f>$D37*ROUND(IFERROR(IF(AND($H37&lt;='Salary and Cost Data'!AL$4,$K37&gt;='Salary and Cost Data'!AL$3),1,0)*IF(LEFT(AG$9,LEN(AG$9)-13)=$O37,$P37,1)*IF(LEFT(AG$9,LEN(AG$9)-13)=$Q37,$R37,1)*$E37,0),1)</f>
        <v>0</v>
      </c>
      <c r="AH37" s="303">
        <f>$D37*ROUND(IFERROR(IF(AND($H37&lt;='Salary and Cost Data'!AM$4,$K37&gt;='Salary and Cost Data'!AM$3),1,0)*IF(LEFT(AH$9,LEN(AH$9)-13)=$O37,$P37,1)*IF(LEFT(AH$9,LEN(AH$9)-13)=$Q37,$R37,1)*$E37,0),1)</f>
        <v>0</v>
      </c>
      <c r="AI37" s="303">
        <f>$D37*ROUND(IFERROR(IF(AND($H37&lt;='Salary and Cost Data'!AN$4,$K37&gt;='Salary and Cost Data'!AN$3),1,0)*IF(LEFT(AI$9,LEN(AI$9)-13)=$O37,$P37,1)*IF(LEFT(AI$9,LEN(AI$9)-13)=$Q37,$R37,1)*$E37,0),1)</f>
        <v>0</v>
      </c>
      <c r="AJ37" s="278"/>
      <c r="AT37" s="102"/>
      <c r="AU37" s="102"/>
    </row>
    <row r="38" spans="1:47" ht="19.899999999999999" customHeight="1" collapsed="1" thickTop="1" x14ac:dyDescent="0.2">
      <c r="B38" s="250" t="str">
        <f ca="1">IFERROR(CHAR(CODE(LOOKUP(2,1/(B29:OFFSET(B38,-1,0)&lt;&gt;""),B29:OFFSET(B38,-1,0)))+1),"A")</f>
        <v>E</v>
      </c>
      <c r="C38" s="580" t="s">
        <v>2559</v>
      </c>
      <c r="D38" s="580"/>
      <c r="E38" s="580"/>
      <c r="F38" s="580"/>
      <c r="G38" s="580"/>
      <c r="H38" s="580"/>
      <c r="I38" s="580"/>
      <c r="J38" s="580"/>
      <c r="K38" s="580"/>
      <c r="L38" s="580"/>
      <c r="M38" s="580"/>
      <c r="N38" s="580"/>
      <c r="O38" s="251"/>
      <c r="P38" s="251"/>
      <c r="Q38" s="251"/>
      <c r="R38" s="251"/>
      <c r="S38" s="251"/>
      <c r="T38" s="251"/>
      <c r="U38" s="251"/>
      <c r="V38" s="251"/>
      <c r="W38" s="251"/>
      <c r="X38" s="251"/>
      <c r="Y38" s="251"/>
      <c r="Z38" s="251"/>
      <c r="AA38" s="251"/>
      <c r="AB38" s="251"/>
      <c r="AC38" s="251"/>
      <c r="AD38" s="251"/>
      <c r="AE38" s="252">
        <f ca="1">SUMIFS(AE29:OFFSET(AE38,-1,0),$A29:OFFSET($A38,-1,0),"Y")</f>
        <v>0</v>
      </c>
      <c r="AF38" s="252">
        <f ca="1">SUMIFS(AF29:OFFSET(AF38,-1,0),$A29:OFFSET($A38,-1,0),"Y")</f>
        <v>0</v>
      </c>
      <c r="AG38" s="252">
        <f ca="1">SUMIFS(AG29:OFFSET(AG38,-1,0),$A29:OFFSET($A38,-1,0),"Y")</f>
        <v>0</v>
      </c>
      <c r="AH38" s="252">
        <f ca="1">SUMIFS(AH29:OFFSET(AH38,-1,0),$A29:OFFSET($A38,-1,0),"Y")</f>
        <v>0</v>
      </c>
      <c r="AI38" s="252">
        <f ca="1">SUMIFS(AI29:OFFSET(AI38,-1,0),$A29:OFFSET($A38,-1,0),"Y")</f>
        <v>0</v>
      </c>
      <c r="AJ38" s="253"/>
    </row>
    <row r="39" spans="1:47" ht="19.899999999999999" customHeight="1" x14ac:dyDescent="0.2">
      <c r="B39" s="219"/>
      <c r="C39" s="220"/>
      <c r="D39" s="220"/>
      <c r="E39" s="220"/>
      <c r="F39" s="220"/>
      <c r="G39" s="220"/>
      <c r="H39" s="220"/>
      <c r="I39" s="220"/>
      <c r="J39" s="220"/>
      <c r="K39" s="220"/>
      <c r="L39" s="220"/>
      <c r="M39" s="220"/>
      <c r="N39" s="220"/>
      <c r="O39" s="221"/>
      <c r="P39" s="221"/>
      <c r="Q39" s="221"/>
      <c r="R39" s="221"/>
      <c r="S39" s="221"/>
      <c r="T39" s="221"/>
      <c r="U39" s="221"/>
      <c r="V39" s="221"/>
      <c r="W39" s="221"/>
      <c r="X39" s="221"/>
      <c r="Y39" s="221"/>
      <c r="Z39" s="221"/>
      <c r="AA39" s="221"/>
      <c r="AB39" s="221"/>
      <c r="AC39" s="221"/>
      <c r="AD39" s="221"/>
      <c r="AE39" s="222"/>
      <c r="AF39" s="222"/>
      <c r="AG39" s="222"/>
      <c r="AH39" s="222"/>
      <c r="AI39" s="222"/>
      <c r="AJ39" s="220"/>
    </row>
    <row r="40" spans="1:47" ht="19.899999999999999" customHeight="1" x14ac:dyDescent="0.2">
      <c r="B40" s="296" t="s">
        <v>2622</v>
      </c>
      <c r="C40" s="220"/>
      <c r="D40" s="220"/>
      <c r="E40" s="220"/>
      <c r="F40" s="220"/>
      <c r="G40" s="220"/>
      <c r="H40" s="220"/>
      <c r="I40" s="220"/>
      <c r="J40" s="220"/>
      <c r="K40" s="220"/>
      <c r="L40" s="220"/>
      <c r="M40" s="220"/>
      <c r="N40" s="220"/>
      <c r="O40" s="221"/>
      <c r="P40" s="221"/>
      <c r="Q40" s="221"/>
      <c r="R40" s="221"/>
      <c r="S40" s="221"/>
      <c r="T40" s="221"/>
      <c r="U40" s="221"/>
      <c r="V40" s="221"/>
      <c r="W40" s="221"/>
      <c r="X40" s="221"/>
      <c r="Y40" s="221"/>
      <c r="Z40" s="221"/>
      <c r="AA40" s="221"/>
      <c r="AB40" s="221"/>
      <c r="AC40" s="221"/>
      <c r="AD40" s="221"/>
      <c r="AE40" s="222"/>
      <c r="AF40" s="222"/>
      <c r="AG40" s="222"/>
      <c r="AH40" s="222"/>
      <c r="AI40" s="222"/>
      <c r="AJ40" s="220"/>
    </row>
    <row r="41" spans="1:47" s="308" customFormat="1" ht="19.149999999999999" hidden="1" customHeight="1" outlineLevel="1" x14ac:dyDescent="0.2">
      <c r="A41" s="305"/>
      <c r="B41" s="585" t="s">
        <v>2555</v>
      </c>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307"/>
    </row>
    <row r="42" spans="1:47" ht="51" hidden="1" outlineLevel="1" x14ac:dyDescent="0.2">
      <c r="A42" s="187" t="s">
        <v>2440</v>
      </c>
      <c r="B42" s="336" t="s">
        <v>2317</v>
      </c>
      <c r="C42" s="337" t="s">
        <v>2318</v>
      </c>
      <c r="D42" s="336" t="s">
        <v>2319</v>
      </c>
      <c r="E42" s="337" t="s">
        <v>26</v>
      </c>
      <c r="F42" s="337" t="s">
        <v>2514</v>
      </c>
      <c r="G42" s="337" t="s">
        <v>2515</v>
      </c>
      <c r="H42" s="338" t="s">
        <v>2432</v>
      </c>
      <c r="I42" s="339" t="s">
        <v>2516</v>
      </c>
      <c r="J42" s="339" t="s">
        <v>2517</v>
      </c>
      <c r="K42" s="338" t="s">
        <v>2264</v>
      </c>
      <c r="L42" s="339" t="s">
        <v>2468</v>
      </c>
      <c r="M42" s="599" t="s">
        <v>2551</v>
      </c>
      <c r="N42" s="599"/>
      <c r="O42" s="340" t="s">
        <v>2284</v>
      </c>
      <c r="P42" s="340" t="s">
        <v>2282</v>
      </c>
      <c r="Q42" s="340" t="s">
        <v>2285</v>
      </c>
      <c r="R42" s="340" t="s">
        <v>2283</v>
      </c>
      <c r="S42" s="340"/>
      <c r="T42" s="340"/>
      <c r="U42" s="340"/>
      <c r="V42" s="340"/>
      <c r="W42" s="340"/>
      <c r="X42" s="340"/>
      <c r="Y42" s="340"/>
      <c r="Z42" s="340"/>
      <c r="AA42" s="340"/>
      <c r="AB42" s="340"/>
      <c r="AC42" s="340"/>
      <c r="AD42" s="340"/>
      <c r="AE42" s="341" t="s">
        <v>2274</v>
      </c>
      <c r="AF42" s="341" t="s">
        <v>2275</v>
      </c>
      <c r="AG42" s="341" t="s">
        <v>2276</v>
      </c>
      <c r="AH42" s="341" t="s">
        <v>2277</v>
      </c>
      <c r="AI42" s="341" t="s">
        <v>2278</v>
      </c>
      <c r="AJ42" s="342" t="s">
        <v>2649</v>
      </c>
    </row>
    <row r="43" spans="1:47" hidden="1" outlineLevel="1" x14ac:dyDescent="0.2">
      <c r="A43" s="187"/>
      <c r="B43" s="343"/>
      <c r="C43" s="292" t="s">
        <v>2573</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344"/>
    </row>
    <row r="44" spans="1:47" hidden="1" outlineLevel="1" x14ac:dyDescent="0.2">
      <c r="A44" s="109" t="s">
        <v>2433</v>
      </c>
      <c r="B44" s="247" t="str">
        <f ca="1">IF(A44="N",B43,IF(LEN(B43)&lt;&gt;1,"A",IFERROR(CHAR(CODE(LOOKUP(2,1/($B$43:OFFSET(B44,-1,0)&lt;&gt;""),$B$43:OFFSET(B44,-1,0)))+1),"A")))</f>
        <v>A</v>
      </c>
      <c r="C44" s="280"/>
      <c r="D44" s="304">
        <f>IFERROR(INDEX($D$57:$D$79,MATCH(C44,$C$57:$C$79,0)),0)</f>
        <v>0</v>
      </c>
      <c r="E44" s="281"/>
      <c r="F44" s="282"/>
      <c r="G44" s="283"/>
      <c r="H44" s="284" t="str">
        <f>IF(G44&gt;0,DATE(G44,MONTH(F44),1),"")</f>
        <v/>
      </c>
      <c r="I44" s="288" t="str">
        <f t="shared" ref="I44:J47" si="5">IF(F44="","",F44)</f>
        <v/>
      </c>
      <c r="J44" s="289" t="str">
        <f t="shared" si="5"/>
        <v/>
      </c>
      <c r="K44" s="197">
        <f t="shared" ref="K44:K52" si="6">IF(I44="",DATE(2099,6,30),DATE(J44,MONTH(I44),DAY(EOMONTH(I44,0))))</f>
        <v>72866</v>
      </c>
      <c r="L44" s="206" t="s">
        <v>2431</v>
      </c>
      <c r="M44" s="598"/>
      <c r="N44" s="598"/>
      <c r="O44" s="207" t="str">
        <f>IFERROR(INDEX('Salary and Cost Data'!$AJ$5:$AN$5,MATCH(IF(MONTH($H44)&gt;6,DATE(YEAR($H44),7,1),DATE(YEAR($H44)-1,7,1)),'Salary and Cost Data'!$AJ$3:$AN$3,0)),"")</f>
        <v/>
      </c>
      <c r="P44" s="207">
        <v>1</v>
      </c>
      <c r="Q44" s="207" t="str">
        <f>IFERROR(INDEX('Salary and Cost Data'!$AJ$5:$AN$5,MATCH(IF(MONTH($K44)&gt;6,DATE(YEAR($K44),7,1),DATE(YEAR($K44)-1,7,1)),'Salary and Cost Data'!$AJ$3:$AN$3,0)),"")</f>
        <v/>
      </c>
      <c r="R44" s="207">
        <v>1</v>
      </c>
      <c r="S44" s="207"/>
      <c r="T44" s="207"/>
      <c r="U44" s="207"/>
      <c r="V44" s="207"/>
      <c r="W44" s="207"/>
      <c r="X44" s="207"/>
      <c r="Y44" s="207"/>
      <c r="Z44" s="207"/>
      <c r="AA44" s="207"/>
      <c r="AB44" s="207"/>
      <c r="AC44" s="207"/>
      <c r="AD44" s="207"/>
      <c r="AE44" s="290">
        <f>ROUND(IFERROR(IF(AND($H44&lt;='Salary and Cost Data'!AJ$4,$K44&gt;='Salary and Cost Data'!AJ$3),1,0)*IF(LEFT(AE$9,LEN(AE$9)-13)=$O44,$P44,1)*IF(LEFT(AE$9,LEN(AE$9)-13)=$Q44,$R44,1)*$E44,0),1)*$D44</f>
        <v>0</v>
      </c>
      <c r="AF44" s="290">
        <f>ROUND(IFERROR(IF(AND($H44&lt;='Salary and Cost Data'!AK$4,$K44&gt;='Salary and Cost Data'!AK$3),1,0)*IF(LEFT(AF$9,LEN(AF$9)-13)=$O44,$P44,1)*IF(LEFT(AF$9,LEN(AF$9)-13)=$Q44,$R44,1)*$E44,0),1)*$D44</f>
        <v>0</v>
      </c>
      <c r="AG44" s="290">
        <f>ROUND(IFERROR(IF(AND($H44&lt;='Salary and Cost Data'!AL$4,$K44&gt;='Salary and Cost Data'!AL$3),1,0)*IF(LEFT(AG$9,LEN(AG$9)-13)=$O44,$P44,1)*IF(LEFT(AG$9,LEN(AG$9)-13)=$Q44,$R44,1)*$E44,0),1)*$D44</f>
        <v>0</v>
      </c>
      <c r="AH44" s="290">
        <f>ROUND(IFERROR(IF(AND($H44&lt;='Salary and Cost Data'!AM$4,$K44&gt;='Salary and Cost Data'!AM$3),1,0)*IF(LEFT(AH$9,LEN(AH$9)-13)=$O44,$P44,1)*IF(LEFT(AH$9,LEN(AH$9)-13)=$Q44,$R44,1)*$E44,0),1)*$D44</f>
        <v>0</v>
      </c>
      <c r="AI44" s="290">
        <f>ROUND(IFERROR(IF(AND($H44&lt;='Salary and Cost Data'!AN$4,$K44&gt;='Salary and Cost Data'!AN$3),1,0)*IF(LEFT(AI$9,LEN(AI$9)-13)=$O44,$P44,1)*IF(LEFT(AI$9,LEN(AI$9)-13)=$Q44,$R44,1)*$E44,0),1)*$D44</f>
        <v>0</v>
      </c>
      <c r="AJ44" s="291"/>
      <c r="AL44" s="102"/>
      <c r="AM44" s="102"/>
      <c r="AU44" s="102"/>
    </row>
    <row r="45" spans="1:47" hidden="1" outlineLevel="1" x14ac:dyDescent="0.2">
      <c r="A45" s="109" t="s">
        <v>2433</v>
      </c>
      <c r="B45" s="247" t="str">
        <f ca="1">IF(A45="N",B44,IF(LEN(B44)&lt;&gt;1,"A",IFERROR(CHAR(CODE(LOOKUP(2,1/($B$43:OFFSET(B45,-1,0)&lt;&gt;""),$B$43:OFFSET(B45,-1,0)))+1),"A")))</f>
        <v>B</v>
      </c>
      <c r="C45" s="280"/>
      <c r="D45" s="304">
        <f>IFERROR(INDEX($D$57:$D$79,MATCH(C45,$C$57:$C$79,0)),0)</f>
        <v>0</v>
      </c>
      <c r="E45" s="212"/>
      <c r="F45" s="213"/>
      <c r="G45" s="214"/>
      <c r="H45" s="215" t="str">
        <f>IF(G45&gt;0,DATE(G45,MONTH(F45),1),"")</f>
        <v/>
      </c>
      <c r="I45" s="218" t="str">
        <f t="shared" si="5"/>
        <v/>
      </c>
      <c r="J45" s="225" t="str">
        <f t="shared" si="5"/>
        <v/>
      </c>
      <c r="K45" s="197">
        <f t="shared" si="6"/>
        <v>72866</v>
      </c>
      <c r="L45" s="210" t="s">
        <v>2431</v>
      </c>
      <c r="M45" s="582"/>
      <c r="N45" s="582"/>
      <c r="O45" s="211" t="str">
        <f>IFERROR(INDEX('Salary and Cost Data'!$AJ$5:$AN$5,MATCH(IF(MONTH($H45)&gt;6,DATE(YEAR($H45),7,1),DATE(YEAR($H45)-1,7,1)),'Salary and Cost Data'!$AJ$3:$AN$3,0)),"")</f>
        <v/>
      </c>
      <c r="P45" s="211">
        <v>1</v>
      </c>
      <c r="Q45" s="211" t="str">
        <f>IFERROR(INDEX('Salary and Cost Data'!$AJ$5:$AN$5,MATCH(IF(MONTH($K45)&gt;6,DATE(YEAR($K45),7,1),DATE(YEAR($K45)-1,7,1)),'Salary and Cost Data'!$AJ$3:$AN$3,0)),"")</f>
        <v/>
      </c>
      <c r="R45" s="211">
        <v>1</v>
      </c>
      <c r="S45" s="211"/>
      <c r="T45" s="211"/>
      <c r="U45" s="211"/>
      <c r="V45" s="211"/>
      <c r="W45" s="211"/>
      <c r="X45" s="211"/>
      <c r="Y45" s="211"/>
      <c r="Z45" s="211"/>
      <c r="AA45" s="211"/>
      <c r="AB45" s="211"/>
      <c r="AC45" s="211"/>
      <c r="AD45" s="211"/>
      <c r="AE45" s="244">
        <f>ROUND(IFERROR(IF(AND($H45&lt;='Salary and Cost Data'!AJ$4,$K45&gt;='Salary and Cost Data'!AJ$3),1,0)*IF(LEFT(AE$9,LEN(AE$9)-13)=$O45,$P45,1)*IF(LEFT(AE$9,LEN(AE$9)-13)=$Q45,$R45,1)*$E45,0),1)*$D45</f>
        <v>0</v>
      </c>
      <c r="AF45" s="244">
        <f>ROUND(IFERROR(IF(AND($H45&lt;='Salary and Cost Data'!AK$4,$K45&gt;='Salary and Cost Data'!AK$3),1,0)*IF(LEFT(AF$9,LEN(AF$9)-13)=$O45,$P45,1)*IF(LEFT(AF$9,LEN(AF$9)-13)=$Q45,$R45,1)*$E45,0),1)*$D45</f>
        <v>0</v>
      </c>
      <c r="AG45" s="244">
        <f>ROUND(IFERROR(IF(AND($H45&lt;='Salary and Cost Data'!AL$4,$K45&gt;='Salary and Cost Data'!AL$3),1,0)*IF(LEFT(AG$9,LEN(AG$9)-13)=$O45,$P45,1)*IF(LEFT(AG$9,LEN(AG$9)-13)=$Q45,$R45,1)*$E45,0),1)*$D45</f>
        <v>0</v>
      </c>
      <c r="AH45" s="244">
        <f>ROUND(IFERROR(IF(AND($H45&lt;='Salary and Cost Data'!AM$4,$K45&gt;='Salary and Cost Data'!AM$3),1,0)*IF(LEFT(AH$9,LEN(AH$9)-13)=$O45,$P45,1)*IF(LEFT(AH$9,LEN(AH$9)-13)=$Q45,$R45,1)*$E45,0),1)*$D45</f>
        <v>0</v>
      </c>
      <c r="AI45" s="244">
        <f>ROUND(IFERROR(IF(AND($H45&lt;='Salary and Cost Data'!AN$4,$K45&gt;='Salary and Cost Data'!AN$3),1,0)*IF(LEFT(AI$9,LEN(AI$9)-13)=$O45,$P45,1)*IF(LEFT(AI$9,LEN(AI$9)-13)=$Q45,$R45,1)*$E45,0),1)*$D45</f>
        <v>0</v>
      </c>
      <c r="AJ45" s="248"/>
      <c r="AL45" s="102"/>
      <c r="AM45" s="102"/>
      <c r="AU45" s="102"/>
    </row>
    <row r="46" spans="1:47" hidden="1" outlineLevel="1" x14ac:dyDescent="0.2">
      <c r="A46" s="109" t="s">
        <v>2433</v>
      </c>
      <c r="B46" s="247" t="str">
        <f ca="1">IF(A46="N",B45,IF(LEN(B45)&lt;&gt;1,"A",IFERROR(CHAR(CODE(LOOKUP(2,1/($B$43:OFFSET(B46,-1,0)&lt;&gt;""),$B$43:OFFSET(B46,-1,0)))+1),"A")))</f>
        <v>C</v>
      </c>
      <c r="C46" s="280"/>
      <c r="D46" s="304">
        <f>IFERROR(INDEX($D$57:$D$79,MATCH(C46,$C$57:$C$79,0)),0)</f>
        <v>0</v>
      </c>
      <c r="E46" s="212"/>
      <c r="F46" s="213"/>
      <c r="G46" s="214"/>
      <c r="H46" s="215" t="str">
        <f>IF(G46&gt;0,DATE(G46,MONTH(F46),1),"")</f>
        <v/>
      </c>
      <c r="I46" s="218" t="str">
        <f t="shared" si="5"/>
        <v/>
      </c>
      <c r="J46" s="225" t="str">
        <f t="shared" si="5"/>
        <v/>
      </c>
      <c r="K46" s="197">
        <f t="shared" si="6"/>
        <v>72866</v>
      </c>
      <c r="L46" s="210" t="s">
        <v>2431</v>
      </c>
      <c r="M46" s="582"/>
      <c r="N46" s="582"/>
      <c r="O46" s="211" t="str">
        <f>IFERROR(INDEX('Salary and Cost Data'!$AJ$5:$AN$5,MATCH(IF(MONTH($H46)&gt;6,DATE(YEAR($H46),7,1),DATE(YEAR($H46)-1,7,1)),'Salary and Cost Data'!$AJ$3:$AN$3,0)),"")</f>
        <v/>
      </c>
      <c r="P46" s="211">
        <v>1</v>
      </c>
      <c r="Q46" s="211" t="str">
        <f>IFERROR(INDEX('Salary and Cost Data'!$AJ$5:$AN$5,MATCH(IF(MONTH($K46)&gt;6,DATE(YEAR($K46),7,1),DATE(YEAR($K46)-1,7,1)),'Salary and Cost Data'!$AJ$3:$AN$3,0)),"")</f>
        <v/>
      </c>
      <c r="R46" s="211">
        <v>1</v>
      </c>
      <c r="S46" s="211"/>
      <c r="T46" s="211"/>
      <c r="U46" s="211"/>
      <c r="V46" s="211"/>
      <c r="W46" s="211"/>
      <c r="X46" s="211"/>
      <c r="Y46" s="211"/>
      <c r="Z46" s="211"/>
      <c r="AA46" s="211"/>
      <c r="AB46" s="211"/>
      <c r="AC46" s="211"/>
      <c r="AD46" s="211"/>
      <c r="AE46" s="244">
        <f>ROUND(IFERROR(IF(AND($H46&lt;='Salary and Cost Data'!AJ$4,$K46&gt;='Salary and Cost Data'!AJ$3),1,0)*IF(LEFT(AE$9,LEN(AE$9)-13)=$O46,$P46,1)*IF(LEFT(AE$9,LEN(AE$9)-13)=$Q46,$R46,1)*$E46,0),1)*$D46</f>
        <v>0</v>
      </c>
      <c r="AF46" s="244">
        <f>ROUND(IFERROR(IF(AND($H46&lt;='Salary and Cost Data'!AK$4,$K46&gt;='Salary and Cost Data'!AK$3),1,0)*IF(LEFT(AF$9,LEN(AF$9)-13)=$O46,$P46,1)*IF(LEFT(AF$9,LEN(AF$9)-13)=$Q46,$R46,1)*$E46,0),1)*$D46</f>
        <v>0</v>
      </c>
      <c r="AG46" s="244">
        <f>ROUND(IFERROR(IF(AND($H46&lt;='Salary and Cost Data'!AL$4,$K46&gt;='Salary and Cost Data'!AL$3),1,0)*IF(LEFT(AG$9,LEN(AG$9)-13)=$O46,$P46,1)*IF(LEFT(AG$9,LEN(AG$9)-13)=$Q46,$R46,1)*$E46,0),1)*$D46</f>
        <v>0</v>
      </c>
      <c r="AH46" s="244">
        <f>ROUND(IFERROR(IF(AND($H46&lt;='Salary and Cost Data'!AM$4,$K46&gt;='Salary and Cost Data'!AM$3),1,0)*IF(LEFT(AH$9,LEN(AH$9)-13)=$O46,$P46,1)*IF(LEFT(AH$9,LEN(AH$9)-13)=$Q46,$R46,1)*$E46,0),1)*$D46</f>
        <v>0</v>
      </c>
      <c r="AI46" s="244">
        <f>ROUND(IFERROR(IF(AND($H46&lt;='Salary and Cost Data'!AN$4,$K46&gt;='Salary and Cost Data'!AN$3),1,0)*IF(LEFT(AI$9,LEN(AI$9)-13)=$O46,$P46,1)*IF(LEFT(AI$9,LEN(AI$9)-13)=$Q46,$R46,1)*$E46,0),1)*$D46</f>
        <v>0</v>
      </c>
      <c r="AJ46" s="248"/>
      <c r="AL46" s="102"/>
      <c r="AM46" s="102"/>
      <c r="AU46" s="102"/>
    </row>
    <row r="47" spans="1:47" hidden="1" outlineLevel="1" x14ac:dyDescent="0.2">
      <c r="A47" s="109" t="s">
        <v>2433</v>
      </c>
      <c r="B47" s="247" t="str">
        <f ca="1">IF(A47="N",B46,IF(LEN(B46)&lt;&gt;1,"A",IFERROR(CHAR(CODE(LOOKUP(2,1/($B$43:OFFSET(B47,-1,0)&lt;&gt;""),$B$43:OFFSET(B47,-1,0)))+1),"A")))</f>
        <v>D</v>
      </c>
      <c r="C47" s="280"/>
      <c r="D47" s="304">
        <f>IFERROR(INDEX($D$57:$D$79,MATCH(C47,$C$57:$C$79,0)),0)</f>
        <v>0</v>
      </c>
      <c r="E47" s="212"/>
      <c r="F47" s="213"/>
      <c r="G47" s="214"/>
      <c r="H47" s="215" t="str">
        <f>IF(G47&gt;0,DATE(G47,MONTH(F47),1),"")</f>
        <v/>
      </c>
      <c r="I47" s="218" t="str">
        <f t="shared" si="5"/>
        <v/>
      </c>
      <c r="J47" s="225" t="str">
        <f t="shared" si="5"/>
        <v/>
      </c>
      <c r="K47" s="293">
        <f t="shared" si="6"/>
        <v>72866</v>
      </c>
      <c r="L47" s="210" t="s">
        <v>2431</v>
      </c>
      <c r="M47" s="582"/>
      <c r="N47" s="582"/>
      <c r="O47" s="211" t="str">
        <f>IFERROR(INDEX('Salary and Cost Data'!$AJ$5:$AN$5,MATCH(IF(MONTH($H47)&gt;6,DATE(YEAR($H47),7,1),DATE(YEAR($H47)-1,7,1)),'Salary and Cost Data'!$AJ$3:$AN$3,0)),"")</f>
        <v/>
      </c>
      <c r="P47" s="211">
        <v>1</v>
      </c>
      <c r="Q47" s="211" t="str">
        <f>IFERROR(INDEX('Salary and Cost Data'!$AJ$5:$AN$5,MATCH(IF(MONTH($K47)&gt;6,DATE(YEAR($K47),7,1),DATE(YEAR($K47)-1,7,1)),'Salary and Cost Data'!$AJ$3:$AN$3,0)),"")</f>
        <v/>
      </c>
      <c r="R47" s="211">
        <v>1</v>
      </c>
      <c r="S47" s="211"/>
      <c r="T47" s="211"/>
      <c r="U47" s="211"/>
      <c r="V47" s="211"/>
      <c r="W47" s="211"/>
      <c r="X47" s="211"/>
      <c r="Y47" s="211"/>
      <c r="Z47" s="211"/>
      <c r="AA47" s="211"/>
      <c r="AB47" s="211"/>
      <c r="AC47" s="211"/>
      <c r="AD47" s="211"/>
      <c r="AE47" s="244">
        <f>ROUND(IFERROR(IF(AND($H47&lt;='Salary and Cost Data'!AJ$4,$K47&gt;='Salary and Cost Data'!AJ$3),1,0)*IF(LEFT(AE$9,LEN(AE$9)-13)=$O47,$P47,1)*IF(LEFT(AE$9,LEN(AE$9)-13)=$Q47,$R47,1)*$E47,0),1)*$D47</f>
        <v>0</v>
      </c>
      <c r="AF47" s="244">
        <f>ROUND(IFERROR(IF(AND($H47&lt;='Salary and Cost Data'!AK$4,$K47&gt;='Salary and Cost Data'!AK$3),1,0)*IF(LEFT(AF$9,LEN(AF$9)-13)=$O47,$P47,1)*IF(LEFT(AF$9,LEN(AF$9)-13)=$Q47,$R47,1)*$E47,0),1)*$D47</f>
        <v>0</v>
      </c>
      <c r="AG47" s="244">
        <f>ROUND(IFERROR(IF(AND($H47&lt;='Salary and Cost Data'!AL$4,$K47&gt;='Salary and Cost Data'!AL$3),1,0)*IF(LEFT(AG$9,LEN(AG$9)-13)=$O47,$P47,1)*IF(LEFT(AG$9,LEN(AG$9)-13)=$Q47,$R47,1)*$E47,0),1)*$D47</f>
        <v>0</v>
      </c>
      <c r="AH47" s="244">
        <f>ROUND(IFERROR(IF(AND($H47&lt;='Salary and Cost Data'!AM$4,$K47&gt;='Salary and Cost Data'!AM$3),1,0)*IF(LEFT(AH$9,LEN(AH$9)-13)=$O47,$P47,1)*IF(LEFT(AH$9,LEN(AH$9)-13)=$Q47,$R47,1)*$E47,0),1)*$D47</f>
        <v>0</v>
      </c>
      <c r="AI47" s="244">
        <f>ROUND(IFERROR(IF(AND($H47&lt;='Salary and Cost Data'!AN$4,$K47&gt;='Salary and Cost Data'!AN$3),1,0)*IF(LEFT(AI$9,LEN(AI$9)-13)=$O47,$P47,1)*IF(LEFT(AI$9,LEN(AI$9)-13)=$Q47,$R47,1)*$E47,0),1)*$D47</f>
        <v>0</v>
      </c>
      <c r="AJ47" s="248"/>
      <c r="AL47" s="102"/>
      <c r="AM47" s="102"/>
      <c r="AU47" s="102"/>
    </row>
    <row r="48" spans="1:47" hidden="1" outlineLevel="1" x14ac:dyDescent="0.2">
      <c r="A48" s="113" t="s">
        <v>2441</v>
      </c>
      <c r="B48" s="294" t="str">
        <f ca="1">IF(A48="N",B47,IF(LEN(B47)&lt;&gt;1,"A",IFERROR(CHAR(CODE(LOOKUP(2,1/($B$43:OFFSET(B48,-1,0)&lt;&gt;""),$B$43:OFFSET(B48,-1,0)))+1),"A")))</f>
        <v>D</v>
      </c>
      <c r="C48" s="292" t="s">
        <v>2556</v>
      </c>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345"/>
    </row>
    <row r="49" spans="1:47" ht="13.15" hidden="1" customHeight="1" outlineLevel="1" x14ac:dyDescent="0.2">
      <c r="A49" s="109" t="s">
        <v>2433</v>
      </c>
      <c r="B49" s="247" t="str">
        <f ca="1">IF(A49="N",B48,IF(LEN(B48)&lt;&gt;1,"A",IFERROR(CHAR(CODE(LOOKUP(2,1/($B$43:OFFSET(B49,-1,0)&lt;&gt;""),$B$43:OFFSET(B49,-1,0)))+1),"A")))</f>
        <v>E</v>
      </c>
      <c r="C49" s="280"/>
      <c r="D49" s="304">
        <f>IFERROR(INDEX($I$57:$I$67,MATCH(C49,$E$57:$E$66,0)),0)</f>
        <v>0</v>
      </c>
      <c r="E49" s="281"/>
      <c r="F49" s="282"/>
      <c r="G49" s="283"/>
      <c r="H49" s="284" t="str">
        <f>IF(G49&gt;0,DATE(G49,MONTH(F49),1),"")</f>
        <v/>
      </c>
      <c r="I49" s="285"/>
      <c r="J49" s="286"/>
      <c r="K49" s="197">
        <f t="shared" si="6"/>
        <v>72866</v>
      </c>
      <c r="L49" s="206" t="s">
        <v>2431</v>
      </c>
      <c r="M49" s="596"/>
      <c r="N49" s="597"/>
      <c r="O49" s="207" t="str">
        <f>IFERROR(INDEX('Salary and Cost Data'!$AJ$5:$AN$5,MATCH(IF(MONTH($H49)&gt;6,DATE(YEAR($H49),7,1),DATE(YEAR($H49)-1,7,1)),'Salary and Cost Data'!$AJ$3:$AN$3,0)),"")</f>
        <v/>
      </c>
      <c r="P49" s="207" t="str">
        <f>IFERROR((12-DATEDIF(INDEX('Salary and Cost Data'!$AJ$3:$AN$3,MATCH($O49,'Salary and Cost Data'!$AJ$5:$AN$5,0)),$H49,"M"))/12,"")</f>
        <v/>
      </c>
      <c r="Q49" s="207" t="str">
        <f>IFERROR(INDEX('Salary and Cost Data'!$AJ$5:$AN$5,MATCH(IF(MONTH($K49)&gt;6,DATE(YEAR($K49),7,1),DATE(YEAR($K49)-1,7,1)),'Salary and Cost Data'!$AJ$3:$AN$3,0)),"")</f>
        <v/>
      </c>
      <c r="R49" s="207" t="str">
        <f>IFERROR((DATEDIF(INDEX('Salary and Cost Data'!$AJ$3:$AN$3,MATCH($Q49,'Salary and Cost Data'!$AJ$5:$AN$5,0)),$K49,"M")+1)/12,"")</f>
        <v/>
      </c>
      <c r="S49" s="207"/>
      <c r="T49" s="207"/>
      <c r="U49" s="207"/>
      <c r="V49" s="207"/>
      <c r="W49" s="207"/>
      <c r="X49" s="207"/>
      <c r="Y49" s="207"/>
      <c r="Z49" s="207"/>
      <c r="AA49" s="207"/>
      <c r="AB49" s="207"/>
      <c r="AC49" s="207"/>
      <c r="AD49" s="207"/>
      <c r="AE49" s="243">
        <f>ROUND(IFERROR(IF(AND($H49&lt;='Salary and Cost Data'!AJ$4,$K49&gt;='Salary and Cost Data'!AJ$3),1,0)*IF(LEFT(AE$9,LEN(AE$9)-13)=$O49,$P49,1)*IF(LEFT(AE$9,LEN(AE$9)-13)=$Q49,$R49,1)*$E49,0),1)*$D49</f>
        <v>0</v>
      </c>
      <c r="AF49" s="243">
        <f>ROUND(IFERROR(IF(AND($H49&lt;='Salary and Cost Data'!AK$4,$K49&gt;='Salary and Cost Data'!AK$3),1,0)*IF(LEFT(AF$9,LEN(AF$9)-13)=$O49,$P49,1)*IF(LEFT(AF$9,LEN(AF$9)-13)=$Q49,$R49,1)*$E49,0),1)*$D49</f>
        <v>0</v>
      </c>
      <c r="AG49" s="243">
        <f>ROUND(IFERROR(IF(AND($H49&lt;='Salary and Cost Data'!AL$4,$K49&gt;='Salary and Cost Data'!AL$3),1,0)*IF(LEFT(AG$9,LEN(AG$9)-13)=$O49,$P49,1)*IF(LEFT(AG$9,LEN(AG$9)-13)=$Q49,$R49,1)*$E49,0),1)*$D49</f>
        <v>0</v>
      </c>
      <c r="AH49" s="243">
        <f>ROUND(IFERROR(IF(AND($H49&lt;='Salary and Cost Data'!AM$4,$K49&gt;='Salary and Cost Data'!AM$3),1,0)*IF(LEFT(AH$9,LEN(AH$9)-13)=$O49,$P49,1)*IF(LEFT(AH$9,LEN(AH$9)-13)=$Q49,$R49,1)*$E49,0),1)*$D49</f>
        <v>0</v>
      </c>
      <c r="AI49" s="243">
        <f>ROUND(IFERROR(IF(AND($H49&lt;='Salary and Cost Data'!AN$4,$K49&gt;='Salary and Cost Data'!AN$3),1,0)*IF(LEFT(AI$9,LEN(AI$9)-13)=$O49,$P49,1)*IF(LEFT(AI$9,LEN(AI$9)-13)=$Q49,$R49,1)*$E49,0),1)*$D49</f>
        <v>0</v>
      </c>
      <c r="AJ49" s="249"/>
      <c r="AL49" s="102"/>
      <c r="AM49" s="102"/>
      <c r="AN49" s="102"/>
      <c r="AO49" s="102"/>
      <c r="AP49" s="102"/>
      <c r="AQ49" s="102"/>
      <c r="AR49" s="102"/>
      <c r="AS49" s="102"/>
      <c r="AT49" s="102"/>
      <c r="AU49" s="102"/>
    </row>
    <row r="50" spans="1:47" ht="13.15" hidden="1" customHeight="1" outlineLevel="1" x14ac:dyDescent="0.2">
      <c r="A50" s="109" t="s">
        <v>2433</v>
      </c>
      <c r="B50" s="247" t="str">
        <f ca="1">IF(A50="N",B49,IF(LEN(B49)&lt;&gt;1,"A",IFERROR(CHAR(CODE(LOOKUP(2,1/($B$43:OFFSET(B50,-1,0)&lt;&gt;""),$B$43:OFFSET(B50,-1,0)))+1),"A")))</f>
        <v>F</v>
      </c>
      <c r="C50" s="280"/>
      <c r="D50" s="304">
        <f>IFERROR(INDEX($I$57:$I$67,MATCH(C50,$E$57:$E$66,0)),0)</f>
        <v>0</v>
      </c>
      <c r="E50" s="281"/>
      <c r="F50" s="282"/>
      <c r="G50" s="283"/>
      <c r="H50" s="284" t="str">
        <f>IF(G50&gt;0,DATE(G50,MONTH(F50),1),"")</f>
        <v/>
      </c>
      <c r="I50" s="285"/>
      <c r="J50" s="286"/>
      <c r="K50" s="197">
        <f>IF(I50="",DATE(2099,6,30),DATE(J50,MONTH(I50),DAY(EOMONTH(I50,0))))</f>
        <v>72866</v>
      </c>
      <c r="L50" s="206" t="s">
        <v>2431</v>
      </c>
      <c r="M50" s="591"/>
      <c r="N50" s="592"/>
      <c r="O50" s="207" t="str">
        <f>IFERROR(INDEX('Salary and Cost Data'!$AJ$5:$AN$5,MATCH(IF(MONTH($H50)&gt;6,DATE(YEAR($H50),7,1),DATE(YEAR($H50)-1,7,1)),'Salary and Cost Data'!$AJ$3:$AN$3,0)),"")</f>
        <v/>
      </c>
      <c r="P50" s="207" t="str">
        <f>IFERROR((12-DATEDIF(INDEX('Salary and Cost Data'!$AJ$3:$AN$3,MATCH($O50,'Salary and Cost Data'!$AJ$5:$AN$5,0)),$H50,"M"))/12,"")</f>
        <v/>
      </c>
      <c r="Q50" s="207" t="str">
        <f>IFERROR(INDEX('Salary and Cost Data'!$AJ$5:$AN$5,MATCH(IF(MONTH($K50)&gt;6,DATE(YEAR($K50),7,1),DATE(YEAR($K50)-1,7,1)),'Salary and Cost Data'!$AJ$3:$AN$3,0)),"")</f>
        <v/>
      </c>
      <c r="R50" s="207" t="str">
        <f>IFERROR((DATEDIF(INDEX('Salary and Cost Data'!$AJ$3:$AN$3,MATCH($Q50,'Salary and Cost Data'!$AJ$5:$AN$5,0)),$K50,"M")+1)/12,"")</f>
        <v/>
      </c>
      <c r="S50" s="207"/>
      <c r="T50" s="207"/>
      <c r="U50" s="207"/>
      <c r="V50" s="207"/>
      <c r="W50" s="207"/>
      <c r="X50" s="207"/>
      <c r="Y50" s="207"/>
      <c r="Z50" s="207"/>
      <c r="AA50" s="207"/>
      <c r="AB50" s="207"/>
      <c r="AC50" s="207"/>
      <c r="AD50" s="207"/>
      <c r="AE50" s="243">
        <f>ROUND(IFERROR(IF(AND($H50&lt;='Salary and Cost Data'!AJ$4,$K50&gt;='Salary and Cost Data'!AJ$3),1,0)*IF(LEFT(AE$9,LEN(AE$9)-13)=$O50,$P50,1)*IF(LEFT(AE$9,LEN(AE$9)-13)=$Q50,$R50,1)*$E50,0),1)*$D50</f>
        <v>0</v>
      </c>
      <c r="AF50" s="243">
        <f>ROUND(IFERROR(IF(AND($H50&lt;='Salary and Cost Data'!AK$4,$K50&gt;='Salary and Cost Data'!AK$3),1,0)*IF(LEFT(AF$9,LEN(AF$9)-13)=$O50,$P50,1)*IF(LEFT(AF$9,LEN(AF$9)-13)=$Q50,$R50,1)*$E50,0),1)*$D50</f>
        <v>0</v>
      </c>
      <c r="AG50" s="243">
        <f>ROUND(IFERROR(IF(AND($H50&lt;='Salary and Cost Data'!AL$4,$K50&gt;='Salary and Cost Data'!AL$3),1,0)*IF(LEFT(AG$9,LEN(AG$9)-13)=$O50,$P50,1)*IF(LEFT(AG$9,LEN(AG$9)-13)=$Q50,$R50,1)*$E50,0),1)*$D50</f>
        <v>0</v>
      </c>
      <c r="AH50" s="243">
        <f>ROUND(IFERROR(IF(AND($H50&lt;='Salary and Cost Data'!AM$4,$K50&gt;='Salary and Cost Data'!AM$3),1,0)*IF(LEFT(AH$9,LEN(AH$9)-13)=$O50,$P50,1)*IF(LEFT(AH$9,LEN(AH$9)-13)=$Q50,$R50,1)*$E50,0),1)*$D50</f>
        <v>0</v>
      </c>
      <c r="AI50" s="243">
        <f>ROUND(IFERROR(IF(AND($H50&lt;='Salary and Cost Data'!AN$4,$K50&gt;='Salary and Cost Data'!AN$3),1,0)*IF(LEFT(AI$9,LEN(AI$9)-13)=$O50,$P50,1)*IF(LEFT(AI$9,LEN(AI$9)-13)=$Q50,$R50,1)*$E50,0),1)*$D50</f>
        <v>0</v>
      </c>
      <c r="AJ50" s="249"/>
      <c r="AL50" s="102"/>
      <c r="AM50" s="102"/>
      <c r="AN50" s="102"/>
      <c r="AO50" s="102"/>
      <c r="AP50" s="102"/>
      <c r="AQ50" s="102"/>
      <c r="AR50" s="102"/>
      <c r="AS50" s="102"/>
      <c r="AT50" s="102"/>
      <c r="AU50" s="102"/>
    </row>
    <row r="51" spans="1:47" ht="13.15" hidden="1" customHeight="1" outlineLevel="1" x14ac:dyDescent="0.2">
      <c r="A51" s="109" t="s">
        <v>2433</v>
      </c>
      <c r="B51" s="247" t="str">
        <f ca="1">IF(A51="N",B50,IF(LEN(B50)&lt;&gt;1,"A",IFERROR(CHAR(CODE(LOOKUP(2,1/($B$43:OFFSET(B51,-1,0)&lt;&gt;""),$B$43:OFFSET(B51,-1,0)))+1),"A")))</f>
        <v>G</v>
      </c>
      <c r="C51" s="280"/>
      <c r="D51" s="304">
        <f>IFERROR(INDEX($I$57:$I$67,MATCH(C51,$E$57:$E$66,0)),0)</f>
        <v>0</v>
      </c>
      <c r="E51" s="212"/>
      <c r="F51" s="213"/>
      <c r="G51" s="214"/>
      <c r="H51" s="215" t="str">
        <f>IF(G51&gt;0,DATE(G51,MONTH(F51),1),"")</f>
        <v/>
      </c>
      <c r="I51" s="216"/>
      <c r="J51" s="217"/>
      <c r="K51" s="197">
        <f t="shared" si="6"/>
        <v>72866</v>
      </c>
      <c r="L51" s="210" t="s">
        <v>2431</v>
      </c>
      <c r="M51" s="591"/>
      <c r="N51" s="592"/>
      <c r="O51" s="211" t="str">
        <f>IFERROR(INDEX('Salary and Cost Data'!$AJ$5:$AN$5,MATCH(IF(MONTH($H51)&gt;6,DATE(YEAR($H51),7,1),DATE(YEAR($H51)-1,7,1)),'Salary and Cost Data'!$AJ$3:$AN$3,0)),"")</f>
        <v/>
      </c>
      <c r="P51" s="211" t="str">
        <f>IFERROR((12-DATEDIF(INDEX('Salary and Cost Data'!$AJ$3:$AN$3,MATCH($O51,'Salary and Cost Data'!$AJ$5:$AN$5,0)),$H51,"M"))/12,"")</f>
        <v/>
      </c>
      <c r="Q51" s="211" t="str">
        <f>IFERROR(INDEX('Salary and Cost Data'!$AJ$5:$AN$5,MATCH(IF(MONTH($K51)&gt;6,DATE(YEAR($K51),7,1),DATE(YEAR($K51)-1,7,1)),'Salary and Cost Data'!$AJ$3:$AN$3,0)),"")</f>
        <v/>
      </c>
      <c r="R51" s="211" t="str">
        <f>IFERROR((DATEDIF(INDEX('Salary and Cost Data'!$AJ$3:$AN$3,MATCH($Q51,'Salary and Cost Data'!$AJ$5:$AN$5,0)),$K51,"M")+1)/12,"")</f>
        <v/>
      </c>
      <c r="S51" s="211"/>
      <c r="T51" s="211"/>
      <c r="U51" s="211"/>
      <c r="V51" s="211"/>
      <c r="W51" s="211"/>
      <c r="X51" s="211"/>
      <c r="Y51" s="211"/>
      <c r="Z51" s="211"/>
      <c r="AA51" s="211"/>
      <c r="AB51" s="211"/>
      <c r="AC51" s="211"/>
      <c r="AD51" s="211"/>
      <c r="AE51" s="243">
        <f>ROUND(IFERROR(IF(AND($H51&lt;='Salary and Cost Data'!AJ$4,$K51&gt;='Salary and Cost Data'!AJ$3),1,0)*IF(LEFT(AE$9,LEN(AE$9)-13)=$O51,$P51,1)*IF(LEFT(AE$9,LEN(AE$9)-13)=$Q51,$R51,1)*$E51,0),1)*$D51</f>
        <v>0</v>
      </c>
      <c r="AF51" s="243">
        <f>ROUND(IFERROR(IF(AND($H51&lt;='Salary and Cost Data'!AK$4,$K51&gt;='Salary and Cost Data'!AK$3),1,0)*IF(LEFT(AF$9,LEN(AF$9)-13)=$O51,$P51,1)*IF(LEFT(AF$9,LEN(AF$9)-13)=$Q51,$R51,1)*$E51,0),1)*$D51</f>
        <v>0</v>
      </c>
      <c r="AG51" s="243">
        <f>ROUND(IFERROR(IF(AND($H51&lt;='Salary and Cost Data'!AL$4,$K51&gt;='Salary and Cost Data'!AL$3),1,0)*IF(LEFT(AG$9,LEN(AG$9)-13)=$O51,$P51,1)*IF(LEFT(AG$9,LEN(AG$9)-13)=$Q51,$R51,1)*$E51,0),1)*$D51</f>
        <v>0</v>
      </c>
      <c r="AH51" s="243">
        <f>ROUND(IFERROR(IF(AND($H51&lt;='Salary and Cost Data'!AM$4,$K51&gt;='Salary and Cost Data'!AM$3),1,0)*IF(LEFT(AH$9,LEN(AH$9)-13)=$O51,$P51,1)*IF(LEFT(AH$9,LEN(AH$9)-13)=$Q51,$R51,1)*$E51,0),1)*$D51</f>
        <v>0</v>
      </c>
      <c r="AI51" s="243">
        <f>ROUND(IFERROR(IF(AND($H51&lt;='Salary and Cost Data'!AN$4,$K51&gt;='Salary and Cost Data'!AN$3),1,0)*IF(LEFT(AI$9,LEN(AI$9)-13)=$O51,$P51,1)*IF(LEFT(AI$9,LEN(AI$9)-13)=$Q51,$R51,1)*$E51,0),1)*$D51</f>
        <v>0</v>
      </c>
      <c r="AJ51" s="249"/>
      <c r="AL51" s="102"/>
      <c r="AM51" s="102"/>
      <c r="AN51" s="102"/>
      <c r="AO51" s="102"/>
      <c r="AP51" s="102"/>
      <c r="AQ51" s="102"/>
      <c r="AR51" s="102"/>
      <c r="AS51" s="102"/>
      <c r="AT51" s="102"/>
      <c r="AU51" s="102"/>
    </row>
    <row r="52" spans="1:47" ht="13.15" hidden="1" customHeight="1" outlineLevel="1" thickBot="1" x14ac:dyDescent="0.25">
      <c r="A52" s="109" t="s">
        <v>2433</v>
      </c>
      <c r="B52" s="247" t="str">
        <f ca="1">IF(A52="N",B51,IF(LEN(B51)&lt;&gt;1,"A",IFERROR(CHAR(CODE(LOOKUP(2,1/($B$43:OFFSET(B52,-1,0)&lt;&gt;""),$B$43:OFFSET(B52,-1,0)))+1),"A")))</f>
        <v>H</v>
      </c>
      <c r="C52" s="280"/>
      <c r="D52" s="304">
        <f>IFERROR(INDEX($I$57:$I$67,MATCH(C52,$E$57:$E$66,0)),0)</f>
        <v>0</v>
      </c>
      <c r="E52" s="212"/>
      <c r="F52" s="213"/>
      <c r="G52" s="214"/>
      <c r="H52" s="215" t="str">
        <f>IF(G52&gt;0,DATE(G52,MONTH(F52),1),"")</f>
        <v/>
      </c>
      <c r="I52" s="216"/>
      <c r="J52" s="217"/>
      <c r="K52" s="197">
        <f t="shared" si="6"/>
        <v>72866</v>
      </c>
      <c r="L52" s="210" t="s">
        <v>2431</v>
      </c>
      <c r="M52" s="593"/>
      <c r="N52" s="594"/>
      <c r="O52" s="211" t="str">
        <f>IFERROR(INDEX('Salary and Cost Data'!$AJ$5:$AN$5,MATCH(IF(MONTH($H52)&gt;6,DATE(YEAR($H52),7,1),DATE(YEAR($H52)-1,7,1)),'Salary and Cost Data'!$AJ$3:$AN$3,0)),"")</f>
        <v/>
      </c>
      <c r="P52" s="211" t="str">
        <f>IFERROR((12-DATEDIF(INDEX('Salary and Cost Data'!$AJ$3:$AN$3,MATCH($O52,'Salary and Cost Data'!$AJ$5:$AN$5,0)),$H52,"M"))/12,"")</f>
        <v/>
      </c>
      <c r="Q52" s="211" t="str">
        <f>IFERROR(INDEX('Salary and Cost Data'!$AJ$5:$AN$5,MATCH(IF(MONTH($K52)&gt;6,DATE(YEAR($K52),7,1),DATE(YEAR($K52)-1,7,1)),'Salary and Cost Data'!$AJ$3:$AN$3,0)),"")</f>
        <v/>
      </c>
      <c r="R52" s="211" t="str">
        <f>IFERROR((DATEDIF(INDEX('Salary and Cost Data'!$AJ$3:$AN$3,MATCH($Q52,'Salary and Cost Data'!$AJ$5:$AN$5,0)),$K52,"M")+1)/12,"")</f>
        <v/>
      </c>
      <c r="S52" s="211"/>
      <c r="T52" s="211"/>
      <c r="U52" s="211"/>
      <c r="V52" s="211"/>
      <c r="W52" s="211"/>
      <c r="X52" s="211"/>
      <c r="Y52" s="211"/>
      <c r="Z52" s="211"/>
      <c r="AA52" s="211"/>
      <c r="AB52" s="211"/>
      <c r="AC52" s="211"/>
      <c r="AD52" s="211"/>
      <c r="AE52" s="243">
        <f>ROUND(IFERROR(IF(AND($H52&lt;='Salary and Cost Data'!AJ$4,$K52&gt;='Salary and Cost Data'!AJ$3),1,0)*IF(LEFT(AE$9,LEN(AE$9)-13)=$O52,$P52,1)*IF(LEFT(AE$9,LEN(AE$9)-13)=$Q52,$R52,1)*$E52,0),1)*$D52</f>
        <v>0</v>
      </c>
      <c r="AF52" s="243">
        <f>ROUND(IFERROR(IF(AND($H52&lt;='Salary and Cost Data'!AK$4,$K52&gt;='Salary and Cost Data'!AK$3),1,0)*IF(LEFT(AF$9,LEN(AF$9)-13)=$O52,$P52,1)*IF(LEFT(AF$9,LEN(AF$9)-13)=$Q52,$R52,1)*$E52,0),1)*$D52</f>
        <v>0</v>
      </c>
      <c r="AG52" s="243">
        <f>ROUND(IFERROR(IF(AND($H52&lt;='Salary and Cost Data'!AL$4,$K52&gt;='Salary and Cost Data'!AL$3),1,0)*IF(LEFT(AG$9,LEN(AG$9)-13)=$O52,$P52,1)*IF(LEFT(AG$9,LEN(AG$9)-13)=$Q52,$R52,1)*$E52,0),1)*$D52</f>
        <v>0</v>
      </c>
      <c r="AH52" s="243">
        <f>ROUND(IFERROR(IF(AND($H52&lt;='Salary and Cost Data'!AM$4,$K52&gt;='Salary and Cost Data'!AM$3),1,0)*IF(LEFT(AH$9,LEN(AH$9)-13)=$O52,$P52,1)*IF(LEFT(AH$9,LEN(AH$9)-13)=$Q52,$R52,1)*$E52,0),1)*$D52</f>
        <v>0</v>
      </c>
      <c r="AI52" s="243">
        <f>ROUND(IFERROR(IF(AND($H52&lt;='Salary and Cost Data'!AN$4,$K52&gt;='Salary and Cost Data'!AN$3),1,0)*IF(LEFT(AI$9,LEN(AI$9)-13)=$O52,$P52,1)*IF(LEFT(AI$9,LEN(AI$9)-13)=$Q52,$R52,1)*$E52,0),1)*$D52</f>
        <v>0</v>
      </c>
      <c r="AJ52" s="249"/>
      <c r="AL52" s="102"/>
      <c r="AM52" s="102"/>
      <c r="AN52" s="102"/>
      <c r="AO52" s="102"/>
      <c r="AP52" s="102"/>
      <c r="AQ52" s="102"/>
      <c r="AR52" s="102"/>
      <c r="AS52" s="102"/>
      <c r="AT52" s="102"/>
      <c r="AU52" s="102"/>
    </row>
    <row r="53" spans="1:47" ht="19.899999999999999" hidden="1" customHeight="1" outlineLevel="1" thickTop="1" x14ac:dyDescent="0.2">
      <c r="B53" s="250" t="str">
        <f ca="1">IFERROR(CHAR(CODE(LOOKUP(2,1/(B49:OFFSET(B53,-1,0)&lt;&gt;""),B49:OFFSET(B53,-1,0)))+1),"A")</f>
        <v>I</v>
      </c>
      <c r="C53" s="580" t="s">
        <v>2560</v>
      </c>
      <c r="D53" s="580"/>
      <c r="E53" s="580"/>
      <c r="F53" s="580"/>
      <c r="G53" s="580"/>
      <c r="H53" s="580"/>
      <c r="I53" s="580"/>
      <c r="J53" s="580"/>
      <c r="K53" s="580"/>
      <c r="L53" s="580"/>
      <c r="M53" s="580"/>
      <c r="N53" s="580"/>
      <c r="O53" s="251"/>
      <c r="P53" s="251"/>
      <c r="Q53" s="251"/>
      <c r="R53" s="251"/>
      <c r="S53" s="251"/>
      <c r="T53" s="251"/>
      <c r="U53" s="251"/>
      <c r="V53" s="251"/>
      <c r="W53" s="251"/>
      <c r="X53" s="251"/>
      <c r="Y53" s="251"/>
      <c r="Z53" s="251"/>
      <c r="AA53" s="251"/>
      <c r="AB53" s="251"/>
      <c r="AC53" s="251"/>
      <c r="AD53" s="251"/>
      <c r="AE53" s="252">
        <f ca="1">SUMIFS(AE44:OFFSET(AE53,-1,0),$A44:OFFSET($A53,-1,0),"Y")</f>
        <v>0</v>
      </c>
      <c r="AF53" s="252">
        <f ca="1">SUMIFS(AF44:OFFSET(AF53,-1,0),$A44:OFFSET($A53,-1,0),"Y")</f>
        <v>0</v>
      </c>
      <c r="AG53" s="252">
        <f ca="1">SUMIFS(AG44:OFFSET(AG53,-1,0),$A44:OFFSET($A53,-1,0),"Y")</f>
        <v>0</v>
      </c>
      <c r="AH53" s="252">
        <f ca="1">SUMIFS(AH44:OFFSET(AH53,-1,0),$A44:OFFSET($A53,-1,0),"Y")</f>
        <v>0</v>
      </c>
      <c r="AI53" s="252">
        <f ca="1">SUMIFS(AI44:OFFSET(AI53,-1,0),$A44:OFFSET($A53,-1,0),"Y")</f>
        <v>0</v>
      </c>
      <c r="AJ53" s="253"/>
    </row>
    <row r="54" spans="1:47" hidden="1" outlineLevel="1" x14ac:dyDescent="0.2">
      <c r="B54" s="219"/>
      <c r="C54" s="220"/>
      <c r="D54" s="220"/>
      <c r="E54" s="220"/>
      <c r="F54" s="220"/>
      <c r="G54" s="220"/>
      <c r="H54" s="220"/>
      <c r="I54" s="220"/>
      <c r="J54" s="220"/>
      <c r="K54" s="220"/>
      <c r="L54" s="220"/>
      <c r="M54" s="220"/>
      <c r="N54" s="220"/>
      <c r="O54" s="221"/>
      <c r="P54" s="221"/>
      <c r="Q54" s="221"/>
      <c r="R54" s="221"/>
      <c r="S54" s="221"/>
      <c r="T54" s="221"/>
      <c r="U54" s="221"/>
      <c r="V54" s="221"/>
      <c r="W54" s="221"/>
      <c r="X54" s="221"/>
      <c r="Y54" s="221"/>
      <c r="Z54" s="221"/>
      <c r="AA54" s="221"/>
      <c r="AB54" s="221"/>
      <c r="AC54" s="221"/>
      <c r="AD54" s="221"/>
      <c r="AE54" s="222"/>
      <c r="AF54" s="222"/>
      <c r="AG54" s="222"/>
      <c r="AH54" s="222"/>
      <c r="AI54" s="222"/>
      <c r="AJ54" s="220"/>
    </row>
    <row r="55" spans="1:47" hidden="1" outlineLevel="1" x14ac:dyDescent="0.2">
      <c r="D55" s="108"/>
      <c r="E55" s="106"/>
      <c r="F55" s="106"/>
      <c r="G55" s="106"/>
    </row>
    <row r="56" spans="1:47" s="308" customFormat="1" ht="19.149999999999999" hidden="1" customHeight="1" outlineLevel="1" x14ac:dyDescent="0.2">
      <c r="A56" s="305"/>
      <c r="B56" s="305"/>
      <c r="C56" s="590" t="s">
        <v>2545</v>
      </c>
      <c r="D56" s="590"/>
      <c r="E56" s="590"/>
      <c r="F56" s="590"/>
      <c r="G56" s="590"/>
      <c r="H56" s="590"/>
      <c r="I56" s="590"/>
      <c r="J56" s="590"/>
      <c r="K56" s="309"/>
      <c r="L56" s="305"/>
      <c r="AK56" s="307"/>
    </row>
    <row r="57" spans="1:47" ht="18" hidden="1" customHeight="1" outlineLevel="1" x14ac:dyDescent="0.2">
      <c r="C57" s="346" t="s">
        <v>2557</v>
      </c>
      <c r="D57" s="347">
        <v>0</v>
      </c>
      <c r="E57" s="595" t="s">
        <v>2558</v>
      </c>
      <c r="F57" s="595"/>
      <c r="G57" s="595"/>
      <c r="H57" s="348"/>
      <c r="I57" s="588">
        <v>0</v>
      </c>
      <c r="J57" s="589"/>
    </row>
    <row r="58" spans="1:47" ht="18" hidden="1" customHeight="1" outlineLevel="1" x14ac:dyDescent="0.2">
      <c r="C58" s="346"/>
      <c r="D58" s="347"/>
      <c r="E58" s="490"/>
      <c r="F58" s="490"/>
      <c r="G58" s="490"/>
      <c r="H58" s="348"/>
      <c r="I58" s="488"/>
      <c r="J58" s="489"/>
    </row>
    <row r="59" spans="1:47" hidden="1" outlineLevel="1" x14ac:dyDescent="0.2">
      <c r="C59" s="255" t="str">
        <f>'Salary and Cost Data'!AF8</f>
        <v>Judicial - Magistrate Additional Capital</v>
      </c>
      <c r="D59" s="226">
        <f>'Salary and Cost Data'!AG8</f>
        <v>72609</v>
      </c>
      <c r="E59" s="272" t="str">
        <f>'Salary and Cost Data'!AF3</f>
        <v>Judicial - Magistrate Additional Operating</v>
      </c>
      <c r="F59" s="272"/>
      <c r="G59" s="272"/>
      <c r="H59" s="265"/>
      <c r="I59" s="272">
        <f>'Salary and Cost Data'!AG3</f>
        <v>4750</v>
      </c>
      <c r="J59" s="275"/>
    </row>
    <row r="60" spans="1:47" hidden="1" outlineLevel="1" x14ac:dyDescent="0.2">
      <c r="C60" s="256" t="str">
        <f>'Salary and Cost Data'!AF17</f>
        <v>Judicial - High Travel Additional Capital</v>
      </c>
      <c r="D60" s="227">
        <f>'Salary and Cost Data'!AG17</f>
        <v>530</v>
      </c>
      <c r="E60" s="273" t="str">
        <f>'Salary and Cost Data'!AF14</f>
        <v>Judicial - High Travel Employee Operating</v>
      </c>
      <c r="F60" s="273"/>
      <c r="G60" s="273"/>
      <c r="H60" s="224"/>
      <c r="I60" s="273">
        <f>'Salary and Cost Data'!AG14</f>
        <v>2000</v>
      </c>
      <c r="J60" s="276"/>
    </row>
    <row r="61" spans="1:47" hidden="1" outlineLevel="1" x14ac:dyDescent="0.2">
      <c r="C61" s="257"/>
      <c r="D61" s="228"/>
      <c r="E61" s="274" t="str">
        <f>'Salary and Cost Data'!AF20</f>
        <v>CDLE - Salesforce License</v>
      </c>
      <c r="F61" s="274"/>
      <c r="G61" s="274"/>
      <c r="H61" s="224"/>
      <c r="I61" s="273">
        <f>'Salary and Cost Data'!AG20</f>
        <v>1200</v>
      </c>
      <c r="J61" s="276"/>
    </row>
    <row r="62" spans="1:47" hidden="1" outlineLevel="1" x14ac:dyDescent="0.2">
      <c r="C62" s="258"/>
      <c r="D62" s="229"/>
      <c r="E62" s="223"/>
      <c r="F62" s="223"/>
      <c r="G62" s="223"/>
      <c r="H62" s="224"/>
      <c r="I62" s="224"/>
      <c r="J62" s="259"/>
    </row>
    <row r="63" spans="1:47" hidden="1" outlineLevel="1" x14ac:dyDescent="0.2">
      <c r="C63" s="258"/>
      <c r="D63" s="229"/>
      <c r="E63" s="223"/>
      <c r="F63" s="223"/>
      <c r="G63" s="223"/>
      <c r="H63" s="224"/>
      <c r="I63" s="224"/>
      <c r="J63" s="259"/>
    </row>
    <row r="64" spans="1:47" hidden="1" outlineLevel="1" x14ac:dyDescent="0.2">
      <c r="C64" s="258"/>
      <c r="D64" s="229"/>
      <c r="E64" s="223"/>
      <c r="F64" s="223"/>
      <c r="G64" s="223"/>
      <c r="H64" s="224"/>
      <c r="I64" s="224"/>
      <c r="J64" s="259"/>
    </row>
    <row r="65" spans="2:21" hidden="1" outlineLevel="1" x14ac:dyDescent="0.2">
      <c r="C65" s="258"/>
      <c r="D65" s="229"/>
      <c r="E65" s="223"/>
      <c r="F65" s="223"/>
      <c r="G65" s="223"/>
      <c r="H65" s="224"/>
      <c r="I65" s="224"/>
      <c r="J65" s="259"/>
    </row>
    <row r="66" spans="2:21" hidden="1" outlineLevel="1" x14ac:dyDescent="0.2">
      <c r="C66" s="258"/>
      <c r="D66" s="229"/>
      <c r="E66" s="223"/>
      <c r="F66" s="223"/>
      <c r="G66" s="223"/>
      <c r="H66" s="224"/>
      <c r="I66" s="224"/>
      <c r="J66" s="259"/>
    </row>
    <row r="67" spans="2:21" hidden="1" outlineLevel="1" x14ac:dyDescent="0.2">
      <c r="C67" s="260"/>
      <c r="D67" s="261"/>
      <c r="E67" s="262"/>
      <c r="F67" s="262"/>
      <c r="G67" s="262"/>
      <c r="H67" s="263"/>
      <c r="I67" s="263"/>
      <c r="J67" s="264"/>
    </row>
    <row r="68" spans="2:21" collapsed="1" x14ac:dyDescent="0.2">
      <c r="B68" s="296" t="s">
        <v>2574</v>
      </c>
    </row>
    <row r="72" spans="2:21" ht="47.25" hidden="1" x14ac:dyDescent="0.25">
      <c r="C72" s="6" t="s">
        <v>2262</v>
      </c>
      <c r="D72" s="6" t="s">
        <v>0</v>
      </c>
      <c r="E72" s="6" t="s">
        <v>1</v>
      </c>
      <c r="F72" s="6" t="s">
        <v>2</v>
      </c>
      <c r="G72" s="6" t="s">
        <v>3</v>
      </c>
      <c r="H72" s="7" t="s">
        <v>4</v>
      </c>
      <c r="I72" s="7" t="s">
        <v>5</v>
      </c>
      <c r="J72" s="7" t="s">
        <v>6</v>
      </c>
      <c r="K72" s="7" t="s">
        <v>7</v>
      </c>
      <c r="L72" s="7" t="s">
        <v>8</v>
      </c>
      <c r="M72" s="7" t="s">
        <v>9</v>
      </c>
      <c r="N72" s="6" t="s">
        <v>10</v>
      </c>
      <c r="P72" s="5" t="str">
        <f>'Salary and Cost Data'!AI2</f>
        <v>FY</v>
      </c>
      <c r="Q72" s="541" t="str">
        <f>'Salary and Cost Data'!AJ2</f>
        <v>FY 2023-24</v>
      </c>
      <c r="R72" s="39" t="str">
        <f>'Salary and Cost Data'!AK2</f>
        <v>FY 2024-25</v>
      </c>
      <c r="S72" s="39" t="str">
        <f>'Salary and Cost Data'!AL2</f>
        <v>FY 2025-26</v>
      </c>
      <c r="T72" s="39" t="str">
        <f>'Salary and Cost Data'!AM2</f>
        <v>FY 2026-27</v>
      </c>
      <c r="U72" s="39" t="str">
        <f>'Salary and Cost Data'!AN2</f>
        <v>FY 2027-28</v>
      </c>
    </row>
    <row r="73" spans="2:21" ht="15.75" hidden="1" x14ac:dyDescent="0.25">
      <c r="C73" s="8" t="s">
        <v>11</v>
      </c>
      <c r="D73" s="9" t="s">
        <v>12</v>
      </c>
      <c r="E73" s="9" t="s">
        <v>13</v>
      </c>
      <c r="F73" s="9" t="s">
        <v>14</v>
      </c>
      <c r="G73" s="9" t="s">
        <v>15</v>
      </c>
      <c r="H73" s="10">
        <v>4669</v>
      </c>
      <c r="I73" s="10">
        <v>5370</v>
      </c>
      <c r="J73" s="10">
        <v>6070</v>
      </c>
      <c r="K73" s="10">
        <v>6770</v>
      </c>
      <c r="L73" s="10">
        <v>7471</v>
      </c>
      <c r="M73" s="10">
        <v>22737</v>
      </c>
      <c r="N73" s="9">
        <v>0</v>
      </c>
      <c r="P73" s="5" t="str">
        <f>'Salary and Cost Data'!AI3</f>
        <v>FY Start</v>
      </c>
      <c r="Q73" s="542">
        <f>'Salary and Cost Data'!AJ3</f>
        <v>45108</v>
      </c>
      <c r="R73" s="542">
        <f>'Salary and Cost Data'!AK3</f>
        <v>45474</v>
      </c>
      <c r="S73" s="542">
        <f>'Salary and Cost Data'!AL3</f>
        <v>45839</v>
      </c>
      <c r="T73" s="542">
        <f>'Salary and Cost Data'!AM3</f>
        <v>46204</v>
      </c>
      <c r="U73" s="542">
        <f>'Salary and Cost Data'!AN3</f>
        <v>46569</v>
      </c>
    </row>
    <row r="74" spans="2:21" ht="15.75" hidden="1" x14ac:dyDescent="0.25">
      <c r="C74" s="8" t="s">
        <v>16</v>
      </c>
      <c r="D74" s="9" t="s">
        <v>12</v>
      </c>
      <c r="E74" s="9" t="s">
        <v>17</v>
      </c>
      <c r="F74" s="9" t="s">
        <v>18</v>
      </c>
      <c r="G74" s="9" t="s">
        <v>19</v>
      </c>
      <c r="H74" s="10">
        <v>5148</v>
      </c>
      <c r="I74" s="10">
        <v>5920</v>
      </c>
      <c r="J74" s="10">
        <v>6692</v>
      </c>
      <c r="K74" s="10">
        <v>7464</v>
      </c>
      <c r="L74" s="10">
        <v>8237</v>
      </c>
      <c r="M74" s="10">
        <v>22737</v>
      </c>
      <c r="N74" s="9">
        <v>0</v>
      </c>
      <c r="P74" s="5" t="str">
        <f>'Salary and Cost Data'!AI4</f>
        <v>FY End</v>
      </c>
      <c r="Q74" s="542">
        <f>'Salary and Cost Data'!AJ4</f>
        <v>45473</v>
      </c>
      <c r="R74" s="542">
        <f>'Salary and Cost Data'!AK4</f>
        <v>45838</v>
      </c>
      <c r="S74" s="542">
        <f>'Salary and Cost Data'!AL4</f>
        <v>46203</v>
      </c>
      <c r="T74" s="542">
        <f>'Salary and Cost Data'!AM4</f>
        <v>46568</v>
      </c>
      <c r="U74" s="542">
        <f>'Salary and Cost Data'!AN4</f>
        <v>46934</v>
      </c>
    </row>
    <row r="75" spans="2:21" ht="15.75" hidden="1" x14ac:dyDescent="0.25">
      <c r="C75" s="8" t="s">
        <v>20</v>
      </c>
      <c r="D75" s="9" t="s">
        <v>12</v>
      </c>
      <c r="E75" s="9" t="s">
        <v>21</v>
      </c>
      <c r="F75" s="9" t="s">
        <v>22</v>
      </c>
      <c r="G75" s="9" t="s">
        <v>23</v>
      </c>
      <c r="H75" s="10">
        <v>6570</v>
      </c>
      <c r="I75" s="10">
        <v>7555</v>
      </c>
      <c r="J75" s="10">
        <v>8541</v>
      </c>
      <c r="K75" s="10">
        <v>9527</v>
      </c>
      <c r="L75" s="10">
        <v>10512</v>
      </c>
      <c r="M75" s="10">
        <v>22737</v>
      </c>
      <c r="N75" s="9">
        <v>0</v>
      </c>
      <c r="P75" s="5" t="str">
        <f>'Salary and Cost Data'!AI5</f>
        <v>Relative FY</v>
      </c>
      <c r="Q75" s="39" t="str">
        <f>'Salary and Cost Data'!AJ5</f>
        <v>Current Year</v>
      </c>
      <c r="R75" s="39" t="str">
        <f>'Salary and Cost Data'!AK5</f>
        <v>Budget Year</v>
      </c>
      <c r="S75" s="39" t="str">
        <f>'Salary and Cost Data'!AL5</f>
        <v>Out Year 1</v>
      </c>
      <c r="T75" s="39" t="str">
        <f>'Salary and Cost Data'!AM5</f>
        <v>Out Year 2</v>
      </c>
      <c r="U75" s="39" t="str">
        <f>'Salary and Cost Data'!AN5</f>
        <v>Out Year 3</v>
      </c>
    </row>
    <row r="76" spans="2:21" ht="15.75" hidden="1" x14ac:dyDescent="0.25">
      <c r="C76" s="8" t="s">
        <v>29</v>
      </c>
      <c r="D76" s="9" t="s">
        <v>12</v>
      </c>
      <c r="E76" s="9" t="s">
        <v>30</v>
      </c>
      <c r="F76" s="9" t="s">
        <v>31</v>
      </c>
      <c r="G76" s="9" t="s">
        <v>32</v>
      </c>
      <c r="H76" s="10">
        <v>7243</v>
      </c>
      <c r="I76" s="10">
        <v>8330</v>
      </c>
      <c r="J76" s="10">
        <v>9417</v>
      </c>
      <c r="K76" s="10">
        <v>10503</v>
      </c>
      <c r="L76" s="10">
        <v>11590</v>
      </c>
      <c r="M76" s="10">
        <v>22737</v>
      </c>
      <c r="N76" s="9">
        <v>0</v>
      </c>
    </row>
    <row r="77" spans="2:21" ht="15.75" hidden="1" x14ac:dyDescent="0.25">
      <c r="C77" s="8" t="s">
        <v>36</v>
      </c>
      <c r="D77" s="9" t="s">
        <v>12</v>
      </c>
      <c r="E77" s="9" t="s">
        <v>37</v>
      </c>
      <c r="F77" s="9" t="s">
        <v>38</v>
      </c>
      <c r="G77" s="9" t="s">
        <v>39</v>
      </c>
      <c r="H77" s="10">
        <v>3160</v>
      </c>
      <c r="I77" s="10">
        <v>3634</v>
      </c>
      <c r="J77" s="10">
        <v>4108</v>
      </c>
      <c r="K77" s="10">
        <v>4583</v>
      </c>
      <c r="L77" s="10">
        <v>5057</v>
      </c>
      <c r="M77" s="10">
        <v>22737</v>
      </c>
      <c r="N77" s="9">
        <v>1</v>
      </c>
    </row>
    <row r="78" spans="2:21" ht="15.75" hidden="1" x14ac:dyDescent="0.25">
      <c r="C78" s="8" t="s">
        <v>40</v>
      </c>
      <c r="D78" s="9" t="s">
        <v>12</v>
      </c>
      <c r="E78" s="9" t="s">
        <v>41</v>
      </c>
      <c r="F78" s="9" t="s">
        <v>42</v>
      </c>
      <c r="G78" s="9" t="s">
        <v>43</v>
      </c>
      <c r="H78" s="10">
        <v>3484</v>
      </c>
      <c r="I78" s="10">
        <v>4007</v>
      </c>
      <c r="J78" s="10">
        <v>4530</v>
      </c>
      <c r="K78" s="10">
        <v>5052</v>
      </c>
      <c r="L78" s="10">
        <v>5575</v>
      </c>
      <c r="M78" s="10">
        <v>22737</v>
      </c>
      <c r="N78" s="9">
        <v>1</v>
      </c>
      <c r="Q78" s="175">
        <v>45108</v>
      </c>
      <c r="R78" s="1">
        <f>YEAR(Q73)</f>
        <v>2023</v>
      </c>
    </row>
    <row r="79" spans="2:21" ht="15.75" hidden="1" x14ac:dyDescent="0.25">
      <c r="C79" s="8" t="s">
        <v>44</v>
      </c>
      <c r="D79" s="9" t="s">
        <v>12</v>
      </c>
      <c r="E79" s="9" t="s">
        <v>45</v>
      </c>
      <c r="F79" s="9" t="s">
        <v>46</v>
      </c>
      <c r="G79" s="9" t="s">
        <v>47</v>
      </c>
      <c r="H79" s="10">
        <v>4033</v>
      </c>
      <c r="I79" s="10">
        <v>4638</v>
      </c>
      <c r="J79" s="10">
        <v>5244</v>
      </c>
      <c r="K79" s="10">
        <v>5849</v>
      </c>
      <c r="L79" s="10">
        <v>6454</v>
      </c>
      <c r="M79" s="10">
        <v>22737</v>
      </c>
      <c r="N79" s="9">
        <v>1</v>
      </c>
      <c r="Q79" s="175">
        <v>45139</v>
      </c>
      <c r="R79" s="1">
        <f>YEAR(R73)</f>
        <v>2024</v>
      </c>
    </row>
    <row r="80" spans="2:21" ht="15.75" hidden="1" x14ac:dyDescent="0.25">
      <c r="C80" s="8" t="s">
        <v>48</v>
      </c>
      <c r="D80" s="9" t="s">
        <v>12</v>
      </c>
      <c r="E80" s="9" t="s">
        <v>49</v>
      </c>
      <c r="F80" s="9" t="s">
        <v>50</v>
      </c>
      <c r="G80" s="9" t="s">
        <v>15</v>
      </c>
      <c r="H80" s="10">
        <v>4669</v>
      </c>
      <c r="I80" s="10">
        <v>5370</v>
      </c>
      <c r="J80" s="10">
        <v>6070</v>
      </c>
      <c r="K80" s="10">
        <v>6770</v>
      </c>
      <c r="L80" s="10">
        <v>7471</v>
      </c>
      <c r="M80" s="10">
        <v>22737</v>
      </c>
      <c r="N80" s="9">
        <v>0</v>
      </c>
      <c r="Q80" s="175">
        <v>45170</v>
      </c>
      <c r="R80" s="1">
        <f>YEAR(S73)</f>
        <v>2025</v>
      </c>
    </row>
    <row r="81" spans="3:18" ht="15.75" hidden="1" x14ac:dyDescent="0.25">
      <c r="C81" s="8" t="s">
        <v>51</v>
      </c>
      <c r="D81" s="9" t="s">
        <v>52</v>
      </c>
      <c r="E81" s="9" t="s">
        <v>53</v>
      </c>
      <c r="F81" s="9" t="s">
        <v>54</v>
      </c>
      <c r="G81" s="9" t="s">
        <v>55</v>
      </c>
      <c r="H81" s="10">
        <v>6655</v>
      </c>
      <c r="I81" s="10">
        <v>7320</v>
      </c>
      <c r="J81" s="10">
        <v>7986</v>
      </c>
      <c r="K81" s="10">
        <v>8908</v>
      </c>
      <c r="L81" s="10">
        <v>9830</v>
      </c>
      <c r="M81" s="10">
        <v>22737</v>
      </c>
      <c r="N81" s="9">
        <v>0</v>
      </c>
      <c r="Q81" s="175">
        <v>45200</v>
      </c>
      <c r="R81" s="1">
        <f>YEAR(T73)</f>
        <v>2026</v>
      </c>
    </row>
    <row r="82" spans="3:18" ht="15.75" hidden="1" x14ac:dyDescent="0.25">
      <c r="C82" s="8" t="s">
        <v>56</v>
      </c>
      <c r="D82" s="9" t="s">
        <v>52</v>
      </c>
      <c r="E82" s="9" t="s">
        <v>57</v>
      </c>
      <c r="F82" s="9" t="s">
        <v>58</v>
      </c>
      <c r="G82" s="9" t="s">
        <v>59</v>
      </c>
      <c r="H82" s="10">
        <v>7337</v>
      </c>
      <c r="I82" s="10">
        <v>8071</v>
      </c>
      <c r="J82" s="10">
        <v>8804</v>
      </c>
      <c r="K82" s="10">
        <v>9821</v>
      </c>
      <c r="L82" s="10">
        <v>10838</v>
      </c>
      <c r="M82" s="10">
        <v>22737</v>
      </c>
      <c r="N82" s="9">
        <v>0</v>
      </c>
      <c r="Q82" s="175">
        <v>45231</v>
      </c>
      <c r="R82" s="1">
        <f>YEAR(U73)</f>
        <v>2027</v>
      </c>
    </row>
    <row r="83" spans="3:18" ht="15.75" hidden="1" x14ac:dyDescent="0.25">
      <c r="C83" s="8" t="s">
        <v>60</v>
      </c>
      <c r="D83" s="9" t="s">
        <v>52</v>
      </c>
      <c r="E83" s="9" t="s">
        <v>61</v>
      </c>
      <c r="F83" s="9" t="s">
        <v>62</v>
      </c>
      <c r="G83" s="9" t="s">
        <v>63</v>
      </c>
      <c r="H83" s="10">
        <v>8089</v>
      </c>
      <c r="I83" s="10">
        <v>8898</v>
      </c>
      <c r="J83" s="10">
        <v>9707</v>
      </c>
      <c r="K83" s="10">
        <v>10828</v>
      </c>
      <c r="L83" s="10">
        <v>11949</v>
      </c>
      <c r="M83" s="10">
        <v>22737</v>
      </c>
      <c r="N83" s="9">
        <v>0</v>
      </c>
      <c r="Q83" s="175">
        <v>45261</v>
      </c>
      <c r="R83" s="1">
        <f>YEAR(U74)</f>
        <v>2028</v>
      </c>
    </row>
    <row r="84" spans="3:18" ht="15.75" hidden="1" x14ac:dyDescent="0.25">
      <c r="C84" s="8" t="s">
        <v>66</v>
      </c>
      <c r="D84" s="9" t="s">
        <v>52</v>
      </c>
      <c r="E84" s="9" t="s">
        <v>67</v>
      </c>
      <c r="F84" s="9" t="s">
        <v>68</v>
      </c>
      <c r="G84" s="9" t="s">
        <v>69</v>
      </c>
      <c r="H84" s="10">
        <v>8918</v>
      </c>
      <c r="I84" s="10">
        <v>9810</v>
      </c>
      <c r="J84" s="10">
        <v>10702</v>
      </c>
      <c r="K84" s="10">
        <v>11938</v>
      </c>
      <c r="L84" s="10">
        <v>13174</v>
      </c>
      <c r="M84" s="10">
        <v>22737</v>
      </c>
      <c r="N84" s="9">
        <v>0</v>
      </c>
      <c r="Q84" s="175">
        <v>45292</v>
      </c>
      <c r="R84" s="1"/>
    </row>
    <row r="85" spans="3:18" ht="15.75" hidden="1" x14ac:dyDescent="0.25">
      <c r="C85" s="8" t="s">
        <v>71</v>
      </c>
      <c r="D85" s="9" t="s">
        <v>72</v>
      </c>
      <c r="E85" s="9" t="s">
        <v>73</v>
      </c>
      <c r="F85" s="9" t="s">
        <v>74</v>
      </c>
      <c r="G85" s="9" t="s">
        <v>75</v>
      </c>
      <c r="H85" s="10">
        <v>3010</v>
      </c>
      <c r="I85" s="10">
        <v>3311</v>
      </c>
      <c r="J85" s="10">
        <v>3612</v>
      </c>
      <c r="K85" s="10">
        <v>3913</v>
      </c>
      <c r="L85" s="10">
        <v>4214</v>
      </c>
      <c r="M85" s="10">
        <v>22737</v>
      </c>
      <c r="N85" s="9">
        <v>1</v>
      </c>
      <c r="Q85" s="175">
        <v>45323</v>
      </c>
      <c r="R85" s="1"/>
    </row>
    <row r="86" spans="3:18" ht="15.75" hidden="1" x14ac:dyDescent="0.25">
      <c r="C86" s="8" t="s">
        <v>78</v>
      </c>
      <c r="D86" s="9" t="s">
        <v>72</v>
      </c>
      <c r="E86" s="9" t="s">
        <v>79</v>
      </c>
      <c r="F86" s="9" t="s">
        <v>80</v>
      </c>
      <c r="G86" s="9" t="s">
        <v>81</v>
      </c>
      <c r="H86" s="10">
        <v>3160</v>
      </c>
      <c r="I86" s="10">
        <v>3476</v>
      </c>
      <c r="J86" s="10">
        <v>3792</v>
      </c>
      <c r="K86" s="10">
        <v>4108</v>
      </c>
      <c r="L86" s="10">
        <v>4425</v>
      </c>
      <c r="M86" s="10">
        <v>22737</v>
      </c>
      <c r="N86" s="9">
        <v>1</v>
      </c>
      <c r="Q86" s="175">
        <v>45352</v>
      </c>
      <c r="R86" s="1"/>
    </row>
    <row r="87" spans="3:18" ht="15.75" hidden="1" x14ac:dyDescent="0.25">
      <c r="C87" s="8" t="s">
        <v>83</v>
      </c>
      <c r="D87" s="9" t="s">
        <v>72</v>
      </c>
      <c r="E87" s="9" t="s">
        <v>84</v>
      </c>
      <c r="F87" s="9" t="s">
        <v>85</v>
      </c>
      <c r="G87" s="9" t="s">
        <v>86</v>
      </c>
      <c r="H87" s="10">
        <v>4033</v>
      </c>
      <c r="I87" s="10">
        <v>4437</v>
      </c>
      <c r="J87" s="10">
        <v>4840</v>
      </c>
      <c r="K87" s="10">
        <v>5244</v>
      </c>
      <c r="L87" s="10">
        <v>5647</v>
      </c>
      <c r="M87" s="10">
        <v>22737</v>
      </c>
      <c r="N87" s="9">
        <v>1</v>
      </c>
      <c r="Q87" s="175">
        <v>45383</v>
      </c>
      <c r="R87" s="1"/>
    </row>
    <row r="88" spans="3:18" ht="15.75" hidden="1" x14ac:dyDescent="0.25">
      <c r="C88" s="8" t="s">
        <v>88</v>
      </c>
      <c r="D88" s="9" t="s">
        <v>72</v>
      </c>
      <c r="E88" s="9" t="s">
        <v>89</v>
      </c>
      <c r="F88" s="9" t="s">
        <v>90</v>
      </c>
      <c r="G88" s="9" t="s">
        <v>91</v>
      </c>
      <c r="H88" s="10">
        <v>2730</v>
      </c>
      <c r="I88" s="10">
        <v>3003</v>
      </c>
      <c r="J88" s="10">
        <v>3276</v>
      </c>
      <c r="K88" s="10">
        <v>3549</v>
      </c>
      <c r="L88" s="10">
        <v>3822</v>
      </c>
      <c r="M88" s="10">
        <v>22737</v>
      </c>
      <c r="N88" s="9">
        <v>1</v>
      </c>
      <c r="Q88" s="175">
        <v>45413</v>
      </c>
      <c r="R88" s="1"/>
    </row>
    <row r="89" spans="3:18" ht="15.75" hidden="1" x14ac:dyDescent="0.25">
      <c r="C89" s="8" t="s">
        <v>93</v>
      </c>
      <c r="D89" s="9" t="s">
        <v>12</v>
      </c>
      <c r="E89" s="9" t="s">
        <v>94</v>
      </c>
      <c r="F89" s="9" t="s">
        <v>95</v>
      </c>
      <c r="G89" s="9" t="s">
        <v>32</v>
      </c>
      <c r="H89" s="10">
        <v>7243</v>
      </c>
      <c r="I89" s="10">
        <v>8330</v>
      </c>
      <c r="J89" s="10">
        <v>9417</v>
      </c>
      <c r="K89" s="10">
        <v>10503</v>
      </c>
      <c r="L89" s="10">
        <v>11590</v>
      </c>
      <c r="M89" s="10">
        <v>22737</v>
      </c>
      <c r="N89" s="9">
        <v>0</v>
      </c>
      <c r="Q89" s="175">
        <v>45444</v>
      </c>
      <c r="R89" s="1"/>
    </row>
    <row r="90" spans="3:18" ht="15.75" hidden="1" x14ac:dyDescent="0.25">
      <c r="C90" s="8" t="s">
        <v>97</v>
      </c>
      <c r="D90" s="9" t="s">
        <v>12</v>
      </c>
      <c r="E90" s="9" t="s">
        <v>98</v>
      </c>
      <c r="F90" s="9" t="s">
        <v>99</v>
      </c>
      <c r="G90" s="9" t="s">
        <v>100</v>
      </c>
      <c r="H90" s="10">
        <v>7606</v>
      </c>
      <c r="I90" s="10">
        <v>8746</v>
      </c>
      <c r="J90" s="10">
        <v>9887</v>
      </c>
      <c r="K90" s="10">
        <v>11028</v>
      </c>
      <c r="L90" s="10">
        <v>12170</v>
      </c>
      <c r="M90" s="10">
        <v>22737</v>
      </c>
      <c r="N90" s="9">
        <v>0</v>
      </c>
    </row>
    <row r="91" spans="3:18" ht="15.75" hidden="1" x14ac:dyDescent="0.25">
      <c r="C91" s="8" t="s">
        <v>101</v>
      </c>
      <c r="D91" s="9" t="s">
        <v>12</v>
      </c>
      <c r="E91" s="9" t="s">
        <v>102</v>
      </c>
      <c r="F91" s="9" t="s">
        <v>103</v>
      </c>
      <c r="G91" s="9" t="s">
        <v>104</v>
      </c>
      <c r="H91" s="10">
        <v>8385</v>
      </c>
      <c r="I91" s="10">
        <v>9643</v>
      </c>
      <c r="J91" s="10">
        <v>10901</v>
      </c>
      <c r="K91" s="10">
        <v>12159</v>
      </c>
      <c r="L91" s="10">
        <v>13417</v>
      </c>
      <c r="M91" s="10">
        <v>22737</v>
      </c>
      <c r="N91" s="9">
        <v>0</v>
      </c>
    </row>
    <row r="92" spans="3:18" ht="15.75" hidden="1" x14ac:dyDescent="0.25">
      <c r="C92" s="8" t="s">
        <v>105</v>
      </c>
      <c r="D92" s="9" t="s">
        <v>12</v>
      </c>
      <c r="E92" s="9" t="s">
        <v>106</v>
      </c>
      <c r="F92" s="9" t="s">
        <v>107</v>
      </c>
      <c r="G92" s="9" t="s">
        <v>108</v>
      </c>
      <c r="H92" s="10">
        <v>3841</v>
      </c>
      <c r="I92" s="10">
        <v>4418</v>
      </c>
      <c r="J92" s="10">
        <v>4994</v>
      </c>
      <c r="K92" s="10">
        <v>5570</v>
      </c>
      <c r="L92" s="10">
        <v>6146</v>
      </c>
      <c r="M92" s="10">
        <v>22737</v>
      </c>
      <c r="N92" s="9">
        <v>0</v>
      </c>
    </row>
    <row r="93" spans="3:18" ht="15.75" hidden="1" x14ac:dyDescent="0.25">
      <c r="C93" s="8" t="s">
        <v>110</v>
      </c>
      <c r="D93" s="9" t="s">
        <v>12</v>
      </c>
      <c r="E93" s="9" t="s">
        <v>111</v>
      </c>
      <c r="F93" s="9" t="s">
        <v>112</v>
      </c>
      <c r="G93" s="9" t="s">
        <v>47</v>
      </c>
      <c r="H93" s="10">
        <v>4033</v>
      </c>
      <c r="I93" s="10">
        <v>4638</v>
      </c>
      <c r="J93" s="10">
        <v>5244</v>
      </c>
      <c r="K93" s="10">
        <v>5849</v>
      </c>
      <c r="L93" s="10">
        <v>6454</v>
      </c>
      <c r="M93" s="10">
        <v>22737</v>
      </c>
      <c r="N93" s="9">
        <v>0</v>
      </c>
    </row>
    <row r="94" spans="3:18" ht="15.75" hidden="1" x14ac:dyDescent="0.25">
      <c r="C94" s="8" t="s">
        <v>114</v>
      </c>
      <c r="D94" s="9" t="s">
        <v>12</v>
      </c>
      <c r="E94" s="9" t="s">
        <v>115</v>
      </c>
      <c r="F94" s="9" t="s">
        <v>116</v>
      </c>
      <c r="G94" s="9" t="s">
        <v>15</v>
      </c>
      <c r="H94" s="10">
        <v>4669</v>
      </c>
      <c r="I94" s="10">
        <v>5370</v>
      </c>
      <c r="J94" s="10">
        <v>6070</v>
      </c>
      <c r="K94" s="10">
        <v>6770</v>
      </c>
      <c r="L94" s="10">
        <v>7471</v>
      </c>
      <c r="M94" s="10">
        <v>22737</v>
      </c>
      <c r="N94" s="9">
        <v>0</v>
      </c>
    </row>
    <row r="95" spans="3:18" ht="15.75" hidden="1" x14ac:dyDescent="0.25">
      <c r="C95" s="8" t="s">
        <v>118</v>
      </c>
      <c r="D95" s="9" t="s">
        <v>12</v>
      </c>
      <c r="E95" s="9" t="s">
        <v>119</v>
      </c>
      <c r="F95" s="9" t="s">
        <v>120</v>
      </c>
      <c r="G95" s="9" t="s">
        <v>121</v>
      </c>
      <c r="H95" s="10">
        <v>5675</v>
      </c>
      <c r="I95" s="10">
        <v>6527</v>
      </c>
      <c r="J95" s="10">
        <v>7378</v>
      </c>
      <c r="K95" s="10">
        <v>8230</v>
      </c>
      <c r="L95" s="10">
        <v>9081</v>
      </c>
      <c r="M95" s="10">
        <v>22737</v>
      </c>
      <c r="N95" s="9">
        <v>0</v>
      </c>
    </row>
    <row r="96" spans="3:18" ht="15.75" hidden="1" x14ac:dyDescent="0.25">
      <c r="C96" s="8" t="s">
        <v>123</v>
      </c>
      <c r="D96" s="9" t="s">
        <v>12</v>
      </c>
      <c r="E96" s="9" t="s">
        <v>124</v>
      </c>
      <c r="F96" s="9" t="s">
        <v>125</v>
      </c>
      <c r="G96" s="9" t="s">
        <v>32</v>
      </c>
      <c r="H96" s="10">
        <v>7243</v>
      </c>
      <c r="I96" s="10">
        <v>8330</v>
      </c>
      <c r="J96" s="10">
        <v>9417</v>
      </c>
      <c r="K96" s="10">
        <v>10503</v>
      </c>
      <c r="L96" s="10">
        <v>11590</v>
      </c>
      <c r="M96" s="10">
        <v>22737</v>
      </c>
      <c r="N96" s="9">
        <v>0</v>
      </c>
    </row>
    <row r="97" spans="3:14" ht="15.75" hidden="1" x14ac:dyDescent="0.25">
      <c r="C97" s="8" t="s">
        <v>127</v>
      </c>
      <c r="D97" s="9" t="s">
        <v>52</v>
      </c>
      <c r="E97" s="9" t="s">
        <v>128</v>
      </c>
      <c r="F97" s="9" t="s">
        <v>129</v>
      </c>
      <c r="G97" s="9" t="s">
        <v>130</v>
      </c>
      <c r="H97" s="10">
        <v>5475</v>
      </c>
      <c r="I97" s="10">
        <v>6022</v>
      </c>
      <c r="J97" s="10">
        <v>6570</v>
      </c>
      <c r="K97" s="10">
        <v>7329</v>
      </c>
      <c r="L97" s="10">
        <v>8087</v>
      </c>
      <c r="M97" s="10">
        <v>22737</v>
      </c>
      <c r="N97" s="9">
        <v>1</v>
      </c>
    </row>
    <row r="98" spans="3:14" ht="15.75" hidden="1" x14ac:dyDescent="0.25">
      <c r="C98" s="8" t="s">
        <v>132</v>
      </c>
      <c r="D98" s="9" t="s">
        <v>52</v>
      </c>
      <c r="E98" s="9" t="s">
        <v>133</v>
      </c>
      <c r="F98" s="9" t="s">
        <v>134</v>
      </c>
      <c r="G98" s="9" t="s">
        <v>135</v>
      </c>
      <c r="H98" s="10">
        <v>6338</v>
      </c>
      <c r="I98" s="10">
        <v>6972</v>
      </c>
      <c r="J98" s="10">
        <v>7605</v>
      </c>
      <c r="K98" s="10">
        <v>8484</v>
      </c>
      <c r="L98" s="10">
        <v>9362</v>
      </c>
      <c r="M98" s="10">
        <v>22737</v>
      </c>
      <c r="N98" s="9">
        <v>0</v>
      </c>
    </row>
    <row r="99" spans="3:14" ht="15.75" hidden="1" x14ac:dyDescent="0.25">
      <c r="C99" s="8" t="s">
        <v>137</v>
      </c>
      <c r="D99" s="9" t="s">
        <v>12</v>
      </c>
      <c r="E99" s="9" t="s">
        <v>138</v>
      </c>
      <c r="F99" s="9" t="s">
        <v>139</v>
      </c>
      <c r="G99" s="9" t="s">
        <v>140</v>
      </c>
      <c r="H99" s="10">
        <v>5959</v>
      </c>
      <c r="I99" s="10">
        <v>6853</v>
      </c>
      <c r="J99" s="10">
        <v>7747</v>
      </c>
      <c r="K99" s="10">
        <v>8641</v>
      </c>
      <c r="L99" s="10">
        <v>9535</v>
      </c>
      <c r="M99" s="10">
        <v>22737</v>
      </c>
      <c r="N99" s="9">
        <v>1</v>
      </c>
    </row>
    <row r="100" spans="3:14" ht="15.75" hidden="1" x14ac:dyDescent="0.25">
      <c r="C100" s="8" t="s">
        <v>142</v>
      </c>
      <c r="D100" s="9" t="s">
        <v>12</v>
      </c>
      <c r="E100" s="9" t="s">
        <v>143</v>
      </c>
      <c r="F100" s="9" t="s">
        <v>144</v>
      </c>
      <c r="G100" s="9" t="s">
        <v>23</v>
      </c>
      <c r="H100" s="10">
        <v>6570</v>
      </c>
      <c r="I100" s="10">
        <v>7555</v>
      </c>
      <c r="J100" s="10">
        <v>8541</v>
      </c>
      <c r="K100" s="10">
        <v>9527</v>
      </c>
      <c r="L100" s="10">
        <v>10512</v>
      </c>
      <c r="M100" s="10">
        <v>22737</v>
      </c>
      <c r="N100" s="9">
        <v>1</v>
      </c>
    </row>
    <row r="101" spans="3:14" ht="15.75" hidden="1" x14ac:dyDescent="0.25">
      <c r="C101" s="8" t="s">
        <v>146</v>
      </c>
      <c r="D101" s="9" t="s">
        <v>12</v>
      </c>
      <c r="E101" s="9" t="s">
        <v>147</v>
      </c>
      <c r="F101" s="9" t="s">
        <v>148</v>
      </c>
      <c r="G101" s="9" t="s">
        <v>32</v>
      </c>
      <c r="H101" s="10">
        <v>7243</v>
      </c>
      <c r="I101" s="10">
        <v>8330</v>
      </c>
      <c r="J101" s="10">
        <v>9417</v>
      </c>
      <c r="K101" s="10">
        <v>10503</v>
      </c>
      <c r="L101" s="10">
        <v>11590</v>
      </c>
      <c r="M101" s="10">
        <v>22737</v>
      </c>
      <c r="N101" s="9">
        <v>1</v>
      </c>
    </row>
    <row r="102" spans="3:14" ht="15.75" hidden="1" x14ac:dyDescent="0.25">
      <c r="C102" s="8" t="s">
        <v>150</v>
      </c>
      <c r="D102" s="9" t="s">
        <v>12</v>
      </c>
      <c r="E102" s="9" t="s">
        <v>151</v>
      </c>
      <c r="F102" s="9" t="s">
        <v>152</v>
      </c>
      <c r="G102" s="9" t="s">
        <v>121</v>
      </c>
      <c r="H102" s="10">
        <v>5675</v>
      </c>
      <c r="I102" s="10">
        <v>6527</v>
      </c>
      <c r="J102" s="10">
        <v>7378</v>
      </c>
      <c r="K102" s="10">
        <v>8230</v>
      </c>
      <c r="L102" s="10">
        <v>9081</v>
      </c>
      <c r="M102" s="10">
        <v>22737</v>
      </c>
      <c r="N102" s="9">
        <v>0</v>
      </c>
    </row>
    <row r="103" spans="3:14" ht="15.75" hidden="1" x14ac:dyDescent="0.25">
      <c r="C103" s="8" t="s">
        <v>154</v>
      </c>
      <c r="D103" s="9" t="s">
        <v>12</v>
      </c>
      <c r="E103" s="9" t="s">
        <v>155</v>
      </c>
      <c r="F103" s="9" t="s">
        <v>156</v>
      </c>
      <c r="G103" s="9" t="s">
        <v>108</v>
      </c>
      <c r="H103" s="10">
        <v>3841</v>
      </c>
      <c r="I103" s="10">
        <v>4418</v>
      </c>
      <c r="J103" s="10">
        <v>4994</v>
      </c>
      <c r="K103" s="10">
        <v>5570</v>
      </c>
      <c r="L103" s="10">
        <v>6146</v>
      </c>
      <c r="M103" s="10">
        <v>22737</v>
      </c>
      <c r="N103" s="9">
        <v>0</v>
      </c>
    </row>
    <row r="104" spans="3:14" ht="15.75" hidden="1" x14ac:dyDescent="0.25">
      <c r="C104" s="8" t="s">
        <v>158</v>
      </c>
      <c r="D104" s="9" t="s">
        <v>12</v>
      </c>
      <c r="E104" s="9" t="s">
        <v>159</v>
      </c>
      <c r="F104" s="9" t="s">
        <v>160</v>
      </c>
      <c r="G104" s="9" t="s">
        <v>47</v>
      </c>
      <c r="H104" s="10">
        <v>4033</v>
      </c>
      <c r="I104" s="10">
        <v>4638</v>
      </c>
      <c r="J104" s="10">
        <v>5244</v>
      </c>
      <c r="K104" s="10">
        <v>5849</v>
      </c>
      <c r="L104" s="10">
        <v>6454</v>
      </c>
      <c r="M104" s="10">
        <v>22737</v>
      </c>
      <c r="N104" s="9">
        <v>0</v>
      </c>
    </row>
    <row r="105" spans="3:14" ht="15.75" hidden="1" x14ac:dyDescent="0.25">
      <c r="C105" s="8" t="s">
        <v>162</v>
      </c>
      <c r="D105" s="9" t="s">
        <v>12</v>
      </c>
      <c r="E105" s="9" t="s">
        <v>163</v>
      </c>
      <c r="F105" s="9" t="s">
        <v>164</v>
      </c>
      <c r="G105" s="9" t="s">
        <v>15</v>
      </c>
      <c r="H105" s="10">
        <v>4669</v>
      </c>
      <c r="I105" s="10">
        <v>5370</v>
      </c>
      <c r="J105" s="10">
        <v>6070</v>
      </c>
      <c r="K105" s="10">
        <v>6770</v>
      </c>
      <c r="L105" s="10">
        <v>7471</v>
      </c>
      <c r="M105" s="10">
        <v>22737</v>
      </c>
      <c r="N105" s="9">
        <v>0</v>
      </c>
    </row>
    <row r="106" spans="3:14" ht="15.75" hidden="1" x14ac:dyDescent="0.25">
      <c r="C106" s="8" t="s">
        <v>166</v>
      </c>
      <c r="D106" s="9" t="s">
        <v>12</v>
      </c>
      <c r="E106" s="9" t="s">
        <v>167</v>
      </c>
      <c r="F106" s="9" t="s">
        <v>168</v>
      </c>
      <c r="G106" s="9" t="s">
        <v>121</v>
      </c>
      <c r="H106" s="10">
        <v>5675</v>
      </c>
      <c r="I106" s="10">
        <v>6527</v>
      </c>
      <c r="J106" s="10">
        <v>7378</v>
      </c>
      <c r="K106" s="10">
        <v>8230</v>
      </c>
      <c r="L106" s="10">
        <v>9081</v>
      </c>
      <c r="M106" s="10">
        <v>22737</v>
      </c>
      <c r="N106" s="9">
        <v>0</v>
      </c>
    </row>
    <row r="107" spans="3:14" ht="15.75" hidden="1" x14ac:dyDescent="0.25">
      <c r="C107" s="8" t="s">
        <v>170</v>
      </c>
      <c r="D107" s="9" t="s">
        <v>12</v>
      </c>
      <c r="E107" s="9" t="s">
        <v>171</v>
      </c>
      <c r="F107" s="9" t="s">
        <v>172</v>
      </c>
      <c r="G107" s="9" t="s">
        <v>32</v>
      </c>
      <c r="H107" s="10">
        <v>7243</v>
      </c>
      <c r="I107" s="10">
        <v>8330</v>
      </c>
      <c r="J107" s="10">
        <v>9417</v>
      </c>
      <c r="K107" s="10">
        <v>10503</v>
      </c>
      <c r="L107" s="10">
        <v>11590</v>
      </c>
      <c r="M107" s="10">
        <v>22737</v>
      </c>
      <c r="N107" s="9">
        <v>0</v>
      </c>
    </row>
    <row r="108" spans="3:14" ht="15.75" hidden="1" x14ac:dyDescent="0.25">
      <c r="C108" s="8" t="s">
        <v>174</v>
      </c>
      <c r="D108" s="9" t="s">
        <v>12</v>
      </c>
      <c r="E108" s="9" t="s">
        <v>175</v>
      </c>
      <c r="F108" s="9" t="s">
        <v>176</v>
      </c>
      <c r="G108" s="9" t="s">
        <v>100</v>
      </c>
      <c r="H108" s="10">
        <v>7606</v>
      </c>
      <c r="I108" s="10">
        <v>8746</v>
      </c>
      <c r="J108" s="10">
        <v>9887</v>
      </c>
      <c r="K108" s="10">
        <v>11028</v>
      </c>
      <c r="L108" s="10">
        <v>12170</v>
      </c>
      <c r="M108" s="10">
        <v>22737</v>
      </c>
      <c r="N108" s="9">
        <v>0</v>
      </c>
    </row>
    <row r="109" spans="3:14" ht="15.75" hidden="1" x14ac:dyDescent="0.25">
      <c r="C109" s="8" t="s">
        <v>178</v>
      </c>
      <c r="D109" s="9" t="s">
        <v>12</v>
      </c>
      <c r="E109" s="9" t="s">
        <v>179</v>
      </c>
      <c r="F109" s="9" t="s">
        <v>180</v>
      </c>
      <c r="G109" s="9" t="s">
        <v>104</v>
      </c>
      <c r="H109" s="10">
        <v>8385</v>
      </c>
      <c r="I109" s="10">
        <v>9643</v>
      </c>
      <c r="J109" s="10">
        <v>10901</v>
      </c>
      <c r="K109" s="10">
        <v>12159</v>
      </c>
      <c r="L109" s="10">
        <v>13417</v>
      </c>
      <c r="M109" s="10">
        <v>22737</v>
      </c>
      <c r="N109" s="9">
        <v>0</v>
      </c>
    </row>
    <row r="110" spans="3:14" ht="15.75" hidden="1" x14ac:dyDescent="0.25">
      <c r="C110" s="8" t="s">
        <v>182</v>
      </c>
      <c r="D110" s="9" t="s">
        <v>183</v>
      </c>
      <c r="E110" s="9" t="s">
        <v>184</v>
      </c>
      <c r="F110" s="9" t="s">
        <v>185</v>
      </c>
      <c r="G110" s="9" t="s">
        <v>186</v>
      </c>
      <c r="H110" s="10">
        <v>3403</v>
      </c>
      <c r="I110" s="10">
        <v>3743</v>
      </c>
      <c r="J110" s="10">
        <v>4084</v>
      </c>
      <c r="K110" s="10">
        <v>4424</v>
      </c>
      <c r="L110" s="10">
        <v>4764</v>
      </c>
      <c r="M110" s="10">
        <v>22737</v>
      </c>
      <c r="N110" s="9">
        <v>1</v>
      </c>
    </row>
    <row r="111" spans="3:14" ht="15.75" hidden="1" x14ac:dyDescent="0.25">
      <c r="C111" s="8" t="s">
        <v>188</v>
      </c>
      <c r="D111" s="9" t="s">
        <v>183</v>
      </c>
      <c r="E111" s="9" t="s">
        <v>189</v>
      </c>
      <c r="F111" s="9" t="s">
        <v>190</v>
      </c>
      <c r="G111" s="9" t="s">
        <v>191</v>
      </c>
      <c r="H111" s="10">
        <v>3573</v>
      </c>
      <c r="I111" s="10">
        <v>3930</v>
      </c>
      <c r="J111" s="10">
        <v>4288</v>
      </c>
      <c r="K111" s="10">
        <v>4645</v>
      </c>
      <c r="L111" s="10">
        <v>5002</v>
      </c>
      <c r="M111" s="10">
        <v>22737</v>
      </c>
      <c r="N111" s="9">
        <v>1</v>
      </c>
    </row>
    <row r="112" spans="3:14" ht="15.75" hidden="1" x14ac:dyDescent="0.25">
      <c r="C112" s="8" t="s">
        <v>193</v>
      </c>
      <c r="D112" s="9" t="s">
        <v>183</v>
      </c>
      <c r="E112" s="9" t="s">
        <v>194</v>
      </c>
      <c r="F112" s="9" t="s">
        <v>195</v>
      </c>
      <c r="G112" s="9" t="s">
        <v>196</v>
      </c>
      <c r="H112" s="10">
        <v>4136</v>
      </c>
      <c r="I112" s="10">
        <v>4550</v>
      </c>
      <c r="J112" s="10">
        <v>4964</v>
      </c>
      <c r="K112" s="10">
        <v>5377</v>
      </c>
      <c r="L112" s="10">
        <v>5791</v>
      </c>
      <c r="M112" s="10">
        <v>22737</v>
      </c>
      <c r="N112" s="9">
        <v>1</v>
      </c>
    </row>
    <row r="113" spans="3:14" ht="15.75" hidden="1" x14ac:dyDescent="0.25">
      <c r="C113" s="8" t="s">
        <v>198</v>
      </c>
      <c r="D113" s="9" t="s">
        <v>199</v>
      </c>
      <c r="E113" s="9" t="s">
        <v>200</v>
      </c>
      <c r="F113" s="9" t="s">
        <v>201</v>
      </c>
      <c r="G113" s="9" t="s">
        <v>202</v>
      </c>
      <c r="H113" s="10">
        <v>2859</v>
      </c>
      <c r="I113" s="10">
        <v>3145</v>
      </c>
      <c r="J113" s="10">
        <v>3431</v>
      </c>
      <c r="K113" s="10">
        <v>3717</v>
      </c>
      <c r="L113" s="10">
        <v>4003</v>
      </c>
      <c r="M113" s="10">
        <v>22737</v>
      </c>
      <c r="N113" s="9">
        <v>1</v>
      </c>
    </row>
    <row r="114" spans="3:14" ht="15.75" hidden="1" x14ac:dyDescent="0.25">
      <c r="C114" s="8" t="s">
        <v>204</v>
      </c>
      <c r="D114" s="9" t="s">
        <v>199</v>
      </c>
      <c r="E114" s="9" t="s">
        <v>205</v>
      </c>
      <c r="F114" s="9" t="s">
        <v>206</v>
      </c>
      <c r="G114" s="9" t="s">
        <v>207</v>
      </c>
      <c r="H114" s="10">
        <v>3475</v>
      </c>
      <c r="I114" s="10">
        <v>3823</v>
      </c>
      <c r="J114" s="10">
        <v>4171</v>
      </c>
      <c r="K114" s="10">
        <v>4518</v>
      </c>
      <c r="L114" s="10">
        <v>4866</v>
      </c>
      <c r="M114" s="10">
        <v>22737</v>
      </c>
      <c r="N114" s="9">
        <v>1</v>
      </c>
    </row>
    <row r="115" spans="3:14" ht="15.75" hidden="1" x14ac:dyDescent="0.25">
      <c r="C115" s="8" t="s">
        <v>209</v>
      </c>
      <c r="D115" s="9" t="s">
        <v>199</v>
      </c>
      <c r="E115" s="9" t="s">
        <v>210</v>
      </c>
      <c r="F115" s="9" t="s">
        <v>211</v>
      </c>
      <c r="G115" s="9" t="s">
        <v>212</v>
      </c>
      <c r="H115" s="10">
        <v>4023</v>
      </c>
      <c r="I115" s="10">
        <v>4425</v>
      </c>
      <c r="J115" s="10">
        <v>4828</v>
      </c>
      <c r="K115" s="10">
        <v>5230</v>
      </c>
      <c r="L115" s="10">
        <v>5632</v>
      </c>
      <c r="M115" s="10">
        <v>22737</v>
      </c>
      <c r="N115" s="9">
        <v>1</v>
      </c>
    </row>
    <row r="116" spans="3:14" ht="15.75" hidden="1" x14ac:dyDescent="0.25">
      <c r="C116" s="8" t="s">
        <v>213</v>
      </c>
      <c r="D116" s="9" t="s">
        <v>12</v>
      </c>
      <c r="E116" s="9" t="s">
        <v>214</v>
      </c>
      <c r="F116" s="9" t="s">
        <v>215</v>
      </c>
      <c r="G116" s="9" t="s">
        <v>19</v>
      </c>
      <c r="H116" s="10">
        <v>5148</v>
      </c>
      <c r="I116" s="10">
        <v>5920</v>
      </c>
      <c r="J116" s="10">
        <v>6692</v>
      </c>
      <c r="K116" s="10">
        <v>7464</v>
      </c>
      <c r="L116" s="10">
        <v>8237</v>
      </c>
      <c r="M116" s="10">
        <v>22737</v>
      </c>
      <c r="N116" s="9">
        <v>0</v>
      </c>
    </row>
    <row r="117" spans="3:14" ht="15.75" hidden="1" x14ac:dyDescent="0.25">
      <c r="C117" s="8" t="s">
        <v>216</v>
      </c>
      <c r="D117" s="9" t="s">
        <v>12</v>
      </c>
      <c r="E117" s="9" t="s">
        <v>217</v>
      </c>
      <c r="F117" s="9" t="s">
        <v>218</v>
      </c>
      <c r="G117" s="9" t="s">
        <v>121</v>
      </c>
      <c r="H117" s="10">
        <v>5675</v>
      </c>
      <c r="I117" s="10">
        <v>6527</v>
      </c>
      <c r="J117" s="10">
        <v>7378</v>
      </c>
      <c r="K117" s="10">
        <v>8230</v>
      </c>
      <c r="L117" s="10">
        <v>9081</v>
      </c>
      <c r="M117" s="10">
        <v>22737</v>
      </c>
      <c r="N117" s="9">
        <v>0</v>
      </c>
    </row>
    <row r="118" spans="3:14" ht="15.75" hidden="1" x14ac:dyDescent="0.25">
      <c r="C118" s="8" t="s">
        <v>220</v>
      </c>
      <c r="D118" s="9" t="s">
        <v>12</v>
      </c>
      <c r="E118" s="9" t="s">
        <v>221</v>
      </c>
      <c r="F118" s="9" t="s">
        <v>222</v>
      </c>
      <c r="G118" s="9" t="s">
        <v>32</v>
      </c>
      <c r="H118" s="10">
        <v>7243</v>
      </c>
      <c r="I118" s="10">
        <v>8330</v>
      </c>
      <c r="J118" s="10">
        <v>9417</v>
      </c>
      <c r="K118" s="10">
        <v>10503</v>
      </c>
      <c r="L118" s="10">
        <v>11590</v>
      </c>
      <c r="M118" s="10">
        <v>22737</v>
      </c>
      <c r="N118" s="9">
        <v>0</v>
      </c>
    </row>
    <row r="119" spans="3:14" ht="15.75" hidden="1" x14ac:dyDescent="0.25">
      <c r="C119" s="8" t="s">
        <v>224</v>
      </c>
      <c r="D119" s="9" t="s">
        <v>52</v>
      </c>
      <c r="E119" s="9" t="s">
        <v>225</v>
      </c>
      <c r="F119" s="9" t="s">
        <v>226</v>
      </c>
      <c r="G119" s="9" t="s">
        <v>135</v>
      </c>
      <c r="H119" s="10">
        <v>6338</v>
      </c>
      <c r="I119" s="10">
        <v>6972</v>
      </c>
      <c r="J119" s="10">
        <v>7605</v>
      </c>
      <c r="K119" s="10">
        <v>8484</v>
      </c>
      <c r="L119" s="10">
        <v>9362</v>
      </c>
      <c r="M119" s="10">
        <v>22737</v>
      </c>
      <c r="N119" s="9">
        <v>0</v>
      </c>
    </row>
    <row r="120" spans="3:14" ht="15.75" hidden="1" x14ac:dyDescent="0.25">
      <c r="C120" s="8" t="s">
        <v>228</v>
      </c>
      <c r="D120" s="9" t="s">
        <v>52</v>
      </c>
      <c r="E120" s="9" t="s">
        <v>229</v>
      </c>
      <c r="F120" s="9" t="s">
        <v>230</v>
      </c>
      <c r="G120" s="9" t="s">
        <v>59</v>
      </c>
      <c r="H120" s="10">
        <v>7337</v>
      </c>
      <c r="I120" s="10">
        <v>8071</v>
      </c>
      <c r="J120" s="10">
        <v>8804</v>
      </c>
      <c r="K120" s="10">
        <v>9821</v>
      </c>
      <c r="L120" s="10">
        <v>10838</v>
      </c>
      <c r="M120" s="10">
        <v>22737</v>
      </c>
      <c r="N120" s="9">
        <v>0</v>
      </c>
    </row>
    <row r="121" spans="3:14" ht="15.75" hidden="1" x14ac:dyDescent="0.25">
      <c r="C121" s="8" t="s">
        <v>231</v>
      </c>
      <c r="D121" s="9" t="s">
        <v>52</v>
      </c>
      <c r="E121" s="9" t="s">
        <v>232</v>
      </c>
      <c r="F121" s="9" t="s">
        <v>233</v>
      </c>
      <c r="G121" s="9" t="s">
        <v>63</v>
      </c>
      <c r="H121" s="10">
        <v>8089</v>
      </c>
      <c r="I121" s="10">
        <v>8898</v>
      </c>
      <c r="J121" s="10">
        <v>9707</v>
      </c>
      <c r="K121" s="10">
        <v>10828</v>
      </c>
      <c r="L121" s="10">
        <v>11949</v>
      </c>
      <c r="M121" s="10">
        <v>22737</v>
      </c>
      <c r="N121" s="9">
        <v>0</v>
      </c>
    </row>
    <row r="122" spans="3:14" ht="15.75" hidden="1" x14ac:dyDescent="0.25">
      <c r="C122" s="8" t="s">
        <v>234</v>
      </c>
      <c r="D122" s="9" t="s">
        <v>12</v>
      </c>
      <c r="E122" s="9" t="s">
        <v>235</v>
      </c>
      <c r="F122" s="9" t="s">
        <v>236</v>
      </c>
      <c r="G122" s="9" t="s">
        <v>237</v>
      </c>
      <c r="H122" s="10">
        <v>3658</v>
      </c>
      <c r="I122" s="10">
        <v>4207</v>
      </c>
      <c r="J122" s="10">
        <v>4756</v>
      </c>
      <c r="K122" s="10">
        <v>5305</v>
      </c>
      <c r="L122" s="10">
        <v>5854</v>
      </c>
      <c r="M122" s="10">
        <v>22737</v>
      </c>
      <c r="N122" s="9">
        <v>0</v>
      </c>
    </row>
    <row r="123" spans="3:14" ht="15.75" hidden="1" x14ac:dyDescent="0.25">
      <c r="C123" s="8" t="s">
        <v>239</v>
      </c>
      <c r="D123" s="9" t="s">
        <v>12</v>
      </c>
      <c r="E123" s="9" t="s">
        <v>240</v>
      </c>
      <c r="F123" s="9" t="s">
        <v>241</v>
      </c>
      <c r="G123" s="9" t="s">
        <v>47</v>
      </c>
      <c r="H123" s="10">
        <v>4033</v>
      </c>
      <c r="I123" s="10">
        <v>4638</v>
      </c>
      <c r="J123" s="10">
        <v>5244</v>
      </c>
      <c r="K123" s="10">
        <v>5849</v>
      </c>
      <c r="L123" s="10">
        <v>6454</v>
      </c>
      <c r="M123" s="10">
        <v>22737</v>
      </c>
      <c r="N123" s="9">
        <v>0</v>
      </c>
    </row>
    <row r="124" spans="3:14" ht="15.75" hidden="1" x14ac:dyDescent="0.25">
      <c r="C124" s="8" t="s">
        <v>242</v>
      </c>
      <c r="D124" s="9" t="s">
        <v>12</v>
      </c>
      <c r="E124" s="9" t="s">
        <v>243</v>
      </c>
      <c r="F124" s="9" t="s">
        <v>244</v>
      </c>
      <c r="G124" s="9" t="s">
        <v>43</v>
      </c>
      <c r="H124" s="10">
        <v>3484</v>
      </c>
      <c r="I124" s="10">
        <v>4007</v>
      </c>
      <c r="J124" s="10">
        <v>4530</v>
      </c>
      <c r="K124" s="10">
        <v>5052</v>
      </c>
      <c r="L124" s="10">
        <v>5575</v>
      </c>
      <c r="M124" s="10">
        <v>22737</v>
      </c>
      <c r="N124" s="9">
        <v>1</v>
      </c>
    </row>
    <row r="125" spans="3:14" ht="15.75" hidden="1" x14ac:dyDescent="0.25">
      <c r="C125" s="8" t="s">
        <v>245</v>
      </c>
      <c r="D125" s="9" t="s">
        <v>12</v>
      </c>
      <c r="E125" s="9" t="s">
        <v>246</v>
      </c>
      <c r="F125" s="9" t="s">
        <v>247</v>
      </c>
      <c r="G125" s="9" t="s">
        <v>248</v>
      </c>
      <c r="H125" s="10">
        <v>4235</v>
      </c>
      <c r="I125" s="10">
        <v>4870</v>
      </c>
      <c r="J125" s="10">
        <v>5506</v>
      </c>
      <c r="K125" s="10">
        <v>6141</v>
      </c>
      <c r="L125" s="10">
        <v>6776</v>
      </c>
      <c r="M125" s="10">
        <v>22737</v>
      </c>
      <c r="N125" s="9">
        <v>1</v>
      </c>
    </row>
    <row r="126" spans="3:14" ht="15.75" hidden="1" x14ac:dyDescent="0.25">
      <c r="C126" s="8" t="s">
        <v>249</v>
      </c>
      <c r="D126" s="9" t="s">
        <v>12</v>
      </c>
      <c r="E126" s="9" t="s">
        <v>250</v>
      </c>
      <c r="F126" s="9" t="s">
        <v>251</v>
      </c>
      <c r="G126" s="9" t="s">
        <v>15</v>
      </c>
      <c r="H126" s="10">
        <v>4669</v>
      </c>
      <c r="I126" s="10">
        <v>5370</v>
      </c>
      <c r="J126" s="10">
        <v>6070</v>
      </c>
      <c r="K126" s="10">
        <v>6770</v>
      </c>
      <c r="L126" s="10">
        <v>7471</v>
      </c>
      <c r="M126" s="10">
        <v>22737</v>
      </c>
      <c r="N126" s="9">
        <v>0</v>
      </c>
    </row>
    <row r="127" spans="3:14" ht="15.75" hidden="1" x14ac:dyDescent="0.25">
      <c r="C127" s="8" t="s">
        <v>252</v>
      </c>
      <c r="D127" s="9" t="s">
        <v>12</v>
      </c>
      <c r="E127" s="9" t="s">
        <v>253</v>
      </c>
      <c r="F127" s="9" t="s">
        <v>254</v>
      </c>
      <c r="G127" s="9" t="s">
        <v>255</v>
      </c>
      <c r="H127" s="10">
        <v>5405</v>
      </c>
      <c r="I127" s="10">
        <v>6216</v>
      </c>
      <c r="J127" s="10">
        <v>7027</v>
      </c>
      <c r="K127" s="10">
        <v>7838</v>
      </c>
      <c r="L127" s="10">
        <v>8649</v>
      </c>
      <c r="M127" s="10">
        <v>22737</v>
      </c>
      <c r="N127" s="9">
        <v>0</v>
      </c>
    </row>
    <row r="128" spans="3:14" ht="15.75" hidden="1" x14ac:dyDescent="0.25">
      <c r="C128" s="8" t="s">
        <v>256</v>
      </c>
      <c r="D128" s="9" t="s">
        <v>12</v>
      </c>
      <c r="E128" s="9" t="s">
        <v>257</v>
      </c>
      <c r="F128" s="9" t="s">
        <v>258</v>
      </c>
      <c r="G128" s="9" t="s">
        <v>259</v>
      </c>
      <c r="H128" s="10">
        <v>2730</v>
      </c>
      <c r="I128" s="10">
        <v>3139</v>
      </c>
      <c r="J128" s="10">
        <v>3549</v>
      </c>
      <c r="K128" s="10">
        <v>3959</v>
      </c>
      <c r="L128" s="10">
        <v>4368</v>
      </c>
      <c r="M128" s="10">
        <v>22737</v>
      </c>
      <c r="N128" s="9">
        <v>1</v>
      </c>
    </row>
    <row r="129" spans="3:14" ht="15.75" hidden="1" x14ac:dyDescent="0.25">
      <c r="C129" s="8" t="s">
        <v>260</v>
      </c>
      <c r="D129" s="9" t="s">
        <v>12</v>
      </c>
      <c r="E129" s="9" t="s">
        <v>261</v>
      </c>
      <c r="F129" s="9" t="s">
        <v>262</v>
      </c>
      <c r="G129" s="9" t="s">
        <v>263</v>
      </c>
      <c r="H129" s="10">
        <v>3010</v>
      </c>
      <c r="I129" s="10">
        <v>3461</v>
      </c>
      <c r="J129" s="10">
        <v>3913</v>
      </c>
      <c r="K129" s="10">
        <v>4364</v>
      </c>
      <c r="L129" s="10">
        <v>4816</v>
      </c>
      <c r="M129" s="10">
        <v>22737</v>
      </c>
      <c r="N129" s="9">
        <v>1</v>
      </c>
    </row>
    <row r="130" spans="3:14" ht="15.75" hidden="1" x14ac:dyDescent="0.25">
      <c r="C130" s="8" t="s">
        <v>264</v>
      </c>
      <c r="D130" s="9" t="s">
        <v>12</v>
      </c>
      <c r="E130" s="9" t="s">
        <v>265</v>
      </c>
      <c r="F130" s="9" t="s">
        <v>266</v>
      </c>
      <c r="G130" s="9" t="s">
        <v>237</v>
      </c>
      <c r="H130" s="10">
        <v>3658</v>
      </c>
      <c r="I130" s="10">
        <v>4207</v>
      </c>
      <c r="J130" s="10">
        <v>4756</v>
      </c>
      <c r="K130" s="10">
        <v>5305</v>
      </c>
      <c r="L130" s="10">
        <v>5854</v>
      </c>
      <c r="M130" s="10">
        <v>22737</v>
      </c>
      <c r="N130" s="9">
        <v>0</v>
      </c>
    </row>
    <row r="131" spans="3:14" ht="15.75" hidden="1" x14ac:dyDescent="0.25">
      <c r="C131" s="8" t="s">
        <v>267</v>
      </c>
      <c r="D131" s="9" t="s">
        <v>12</v>
      </c>
      <c r="E131" s="9" t="s">
        <v>268</v>
      </c>
      <c r="F131" s="9" t="s">
        <v>269</v>
      </c>
      <c r="G131" s="9" t="s">
        <v>270</v>
      </c>
      <c r="H131" s="10">
        <v>4447</v>
      </c>
      <c r="I131" s="10">
        <v>5114</v>
      </c>
      <c r="J131" s="10">
        <v>5781</v>
      </c>
      <c r="K131" s="10">
        <v>6448</v>
      </c>
      <c r="L131" s="10">
        <v>7115</v>
      </c>
      <c r="M131" s="10">
        <v>22737</v>
      </c>
      <c r="N131" s="9">
        <v>0</v>
      </c>
    </row>
    <row r="132" spans="3:14" ht="15.75" hidden="1" x14ac:dyDescent="0.25">
      <c r="C132" s="8" t="s">
        <v>271</v>
      </c>
      <c r="D132" s="9" t="s">
        <v>12</v>
      </c>
      <c r="E132" s="9" t="s">
        <v>272</v>
      </c>
      <c r="F132" s="9" t="s">
        <v>273</v>
      </c>
      <c r="G132" s="9" t="s">
        <v>19</v>
      </c>
      <c r="H132" s="10">
        <v>5148</v>
      </c>
      <c r="I132" s="10">
        <v>5920</v>
      </c>
      <c r="J132" s="10">
        <v>6692</v>
      </c>
      <c r="K132" s="10">
        <v>7464</v>
      </c>
      <c r="L132" s="10">
        <v>8237</v>
      </c>
      <c r="M132" s="10">
        <v>22737</v>
      </c>
      <c r="N132" s="9">
        <v>0</v>
      </c>
    </row>
    <row r="133" spans="3:14" ht="15.75" hidden="1" x14ac:dyDescent="0.25">
      <c r="C133" s="8" t="s">
        <v>274</v>
      </c>
      <c r="D133" s="9" t="s">
        <v>12</v>
      </c>
      <c r="E133" s="9" t="s">
        <v>275</v>
      </c>
      <c r="F133" s="9" t="s">
        <v>276</v>
      </c>
      <c r="G133" s="9" t="s">
        <v>121</v>
      </c>
      <c r="H133" s="10">
        <v>5675</v>
      </c>
      <c r="I133" s="10">
        <v>6527</v>
      </c>
      <c r="J133" s="10">
        <v>7378</v>
      </c>
      <c r="K133" s="10">
        <v>8230</v>
      </c>
      <c r="L133" s="10">
        <v>9081</v>
      </c>
      <c r="M133" s="10">
        <v>22737</v>
      </c>
      <c r="N133" s="9">
        <v>0</v>
      </c>
    </row>
    <row r="134" spans="3:14" ht="15.75" hidden="1" x14ac:dyDescent="0.25">
      <c r="C134" s="8" t="s">
        <v>277</v>
      </c>
      <c r="D134" s="9" t="s">
        <v>12</v>
      </c>
      <c r="E134" s="9" t="s">
        <v>278</v>
      </c>
      <c r="F134" s="9" t="s">
        <v>279</v>
      </c>
      <c r="G134" s="9" t="s">
        <v>100</v>
      </c>
      <c r="H134" s="10">
        <v>7606</v>
      </c>
      <c r="I134" s="10">
        <v>8746</v>
      </c>
      <c r="J134" s="10">
        <v>9887</v>
      </c>
      <c r="K134" s="10">
        <v>11028</v>
      </c>
      <c r="L134" s="10">
        <v>12170</v>
      </c>
      <c r="M134" s="10">
        <v>22737</v>
      </c>
      <c r="N134" s="9">
        <v>0</v>
      </c>
    </row>
    <row r="135" spans="3:14" ht="15.75" hidden="1" x14ac:dyDescent="0.25">
      <c r="C135" s="8" t="s">
        <v>280</v>
      </c>
      <c r="D135" s="9" t="s">
        <v>12</v>
      </c>
      <c r="E135" s="9" t="s">
        <v>281</v>
      </c>
      <c r="F135" s="9" t="s">
        <v>282</v>
      </c>
      <c r="G135" s="9" t="s">
        <v>104</v>
      </c>
      <c r="H135" s="10">
        <v>8385</v>
      </c>
      <c r="I135" s="10">
        <v>9643</v>
      </c>
      <c r="J135" s="10">
        <v>10901</v>
      </c>
      <c r="K135" s="10">
        <v>12159</v>
      </c>
      <c r="L135" s="10">
        <v>13417</v>
      </c>
      <c r="M135" s="10">
        <v>22737</v>
      </c>
      <c r="N135" s="9">
        <v>0</v>
      </c>
    </row>
    <row r="136" spans="3:14" ht="15.75" hidden="1" x14ac:dyDescent="0.25">
      <c r="C136" s="8" t="s">
        <v>283</v>
      </c>
      <c r="D136" s="9" t="s">
        <v>284</v>
      </c>
      <c r="E136" s="9" t="s">
        <v>285</v>
      </c>
      <c r="F136" s="9" t="s">
        <v>286</v>
      </c>
      <c r="G136" s="9" t="s">
        <v>287</v>
      </c>
      <c r="H136" s="10">
        <v>2866</v>
      </c>
      <c r="I136" s="10">
        <v>3153</v>
      </c>
      <c r="J136" s="10">
        <v>3440</v>
      </c>
      <c r="K136" s="10">
        <v>3727</v>
      </c>
      <c r="L136" s="10">
        <v>4013</v>
      </c>
      <c r="M136" s="10">
        <v>22737</v>
      </c>
      <c r="N136" s="9">
        <v>1</v>
      </c>
    </row>
    <row r="137" spans="3:14" ht="15.75" hidden="1" x14ac:dyDescent="0.25">
      <c r="C137" s="8" t="s">
        <v>288</v>
      </c>
      <c r="D137" s="9" t="s">
        <v>12</v>
      </c>
      <c r="E137" s="9" t="s">
        <v>289</v>
      </c>
      <c r="F137" s="9" t="s">
        <v>290</v>
      </c>
      <c r="G137" s="9" t="s">
        <v>23</v>
      </c>
      <c r="H137" s="10">
        <v>6570</v>
      </c>
      <c r="I137" s="10">
        <v>7555</v>
      </c>
      <c r="J137" s="10">
        <v>8541</v>
      </c>
      <c r="K137" s="10">
        <v>9527</v>
      </c>
      <c r="L137" s="10">
        <v>10512</v>
      </c>
      <c r="M137" s="10">
        <v>22737</v>
      </c>
      <c r="N137" s="9">
        <v>0</v>
      </c>
    </row>
    <row r="138" spans="3:14" ht="15.75" hidden="1" x14ac:dyDescent="0.25">
      <c r="C138" s="8" t="s">
        <v>291</v>
      </c>
      <c r="D138" s="9" t="s">
        <v>12</v>
      </c>
      <c r="E138" s="9" t="s">
        <v>292</v>
      </c>
      <c r="F138" s="9" t="s">
        <v>293</v>
      </c>
      <c r="G138" s="9" t="s">
        <v>100</v>
      </c>
      <c r="H138" s="10">
        <v>7606</v>
      </c>
      <c r="I138" s="10">
        <v>8746</v>
      </c>
      <c r="J138" s="10">
        <v>9887</v>
      </c>
      <c r="K138" s="10">
        <v>11028</v>
      </c>
      <c r="L138" s="10">
        <v>12170</v>
      </c>
      <c r="M138" s="10">
        <v>22737</v>
      </c>
      <c r="N138" s="9">
        <v>0</v>
      </c>
    </row>
    <row r="139" spans="3:14" ht="15.75" hidden="1" x14ac:dyDescent="0.25">
      <c r="C139" s="8" t="s">
        <v>294</v>
      </c>
      <c r="D139" s="9" t="s">
        <v>12</v>
      </c>
      <c r="E139" s="9" t="s">
        <v>295</v>
      </c>
      <c r="F139" s="9" t="s">
        <v>296</v>
      </c>
      <c r="G139" s="9" t="s">
        <v>104</v>
      </c>
      <c r="H139" s="10">
        <v>8385</v>
      </c>
      <c r="I139" s="10">
        <v>9643</v>
      </c>
      <c r="J139" s="10">
        <v>10901</v>
      </c>
      <c r="K139" s="10">
        <v>12159</v>
      </c>
      <c r="L139" s="10">
        <v>13417</v>
      </c>
      <c r="M139" s="10">
        <v>22737</v>
      </c>
      <c r="N139" s="9">
        <v>0</v>
      </c>
    </row>
    <row r="140" spans="3:14" ht="15.75" hidden="1" x14ac:dyDescent="0.25">
      <c r="C140" s="8" t="s">
        <v>297</v>
      </c>
      <c r="D140" s="9" t="s">
        <v>12</v>
      </c>
      <c r="E140" s="9" t="s">
        <v>298</v>
      </c>
      <c r="F140" s="9" t="s">
        <v>299</v>
      </c>
      <c r="G140" s="9" t="s">
        <v>300</v>
      </c>
      <c r="H140" s="10">
        <v>4903</v>
      </c>
      <c r="I140" s="10">
        <v>5638</v>
      </c>
      <c r="J140" s="10">
        <v>6374</v>
      </c>
      <c r="K140" s="10">
        <v>7109</v>
      </c>
      <c r="L140" s="10">
        <v>7845</v>
      </c>
      <c r="M140" s="10">
        <v>22737</v>
      </c>
      <c r="N140" s="9">
        <v>0</v>
      </c>
    </row>
    <row r="141" spans="3:14" ht="15.75" hidden="1" x14ac:dyDescent="0.25">
      <c r="C141" s="8" t="s">
        <v>301</v>
      </c>
      <c r="D141" s="9" t="s">
        <v>12</v>
      </c>
      <c r="E141" s="9" t="s">
        <v>302</v>
      </c>
      <c r="F141" s="9" t="s">
        <v>303</v>
      </c>
      <c r="G141" s="9" t="s">
        <v>121</v>
      </c>
      <c r="H141" s="10">
        <v>5675</v>
      </c>
      <c r="I141" s="10">
        <v>6527</v>
      </c>
      <c r="J141" s="10">
        <v>7378</v>
      </c>
      <c r="K141" s="10">
        <v>8230</v>
      </c>
      <c r="L141" s="10">
        <v>9081</v>
      </c>
      <c r="M141" s="10">
        <v>22737</v>
      </c>
      <c r="N141" s="9">
        <v>0</v>
      </c>
    </row>
    <row r="142" spans="3:14" ht="15.75" hidden="1" x14ac:dyDescent="0.25">
      <c r="C142" s="8" t="s">
        <v>304</v>
      </c>
      <c r="D142" s="9" t="s">
        <v>12</v>
      </c>
      <c r="E142" s="9" t="s">
        <v>305</v>
      </c>
      <c r="F142" s="9" t="s">
        <v>306</v>
      </c>
      <c r="G142" s="9" t="s">
        <v>43</v>
      </c>
      <c r="H142" s="10">
        <v>3484</v>
      </c>
      <c r="I142" s="10">
        <v>4007</v>
      </c>
      <c r="J142" s="10">
        <v>4530</v>
      </c>
      <c r="K142" s="10">
        <v>5052</v>
      </c>
      <c r="L142" s="10">
        <v>5575</v>
      </c>
      <c r="M142" s="10">
        <v>22737</v>
      </c>
      <c r="N142" s="9">
        <v>0</v>
      </c>
    </row>
    <row r="143" spans="3:14" ht="15.75" hidden="1" x14ac:dyDescent="0.25">
      <c r="C143" s="8" t="s">
        <v>307</v>
      </c>
      <c r="D143" s="9" t="s">
        <v>12</v>
      </c>
      <c r="E143" s="9" t="s">
        <v>308</v>
      </c>
      <c r="F143" s="9" t="s">
        <v>309</v>
      </c>
      <c r="G143" s="9" t="s">
        <v>47</v>
      </c>
      <c r="H143" s="10">
        <v>4033</v>
      </c>
      <c r="I143" s="10">
        <v>4638</v>
      </c>
      <c r="J143" s="10">
        <v>5244</v>
      </c>
      <c r="K143" s="10">
        <v>5849</v>
      </c>
      <c r="L143" s="10">
        <v>6454</v>
      </c>
      <c r="M143" s="10">
        <v>22737</v>
      </c>
      <c r="N143" s="9">
        <v>0</v>
      </c>
    </row>
    <row r="144" spans="3:14" ht="15.75" hidden="1" x14ac:dyDescent="0.25">
      <c r="C144" s="8" t="s">
        <v>310</v>
      </c>
      <c r="D144" s="9" t="s">
        <v>12</v>
      </c>
      <c r="E144" s="9" t="s">
        <v>311</v>
      </c>
      <c r="F144" s="9" t="s">
        <v>312</v>
      </c>
      <c r="G144" s="9" t="s">
        <v>248</v>
      </c>
      <c r="H144" s="10">
        <v>4235</v>
      </c>
      <c r="I144" s="10">
        <v>4870</v>
      </c>
      <c r="J144" s="10">
        <v>5506</v>
      </c>
      <c r="K144" s="10">
        <v>6141</v>
      </c>
      <c r="L144" s="10">
        <v>6776</v>
      </c>
      <c r="M144" s="10">
        <v>22737</v>
      </c>
      <c r="N144" s="9">
        <v>0</v>
      </c>
    </row>
    <row r="145" spans="3:14" ht="15.75" hidden="1" x14ac:dyDescent="0.25">
      <c r="C145" s="8" t="s">
        <v>313</v>
      </c>
      <c r="D145" s="9" t="s">
        <v>12</v>
      </c>
      <c r="E145" s="9" t="s">
        <v>314</v>
      </c>
      <c r="F145" s="9" t="s">
        <v>315</v>
      </c>
      <c r="G145" s="9" t="s">
        <v>255</v>
      </c>
      <c r="H145" s="10">
        <v>5405</v>
      </c>
      <c r="I145" s="10">
        <v>6216</v>
      </c>
      <c r="J145" s="10">
        <v>7027</v>
      </c>
      <c r="K145" s="10">
        <v>7838</v>
      </c>
      <c r="L145" s="10">
        <v>8649</v>
      </c>
      <c r="M145" s="10">
        <v>22737</v>
      </c>
      <c r="N145" s="9">
        <v>0</v>
      </c>
    </row>
    <row r="146" spans="3:14" ht="15.75" hidden="1" x14ac:dyDescent="0.25">
      <c r="C146" s="8" t="s">
        <v>316</v>
      </c>
      <c r="D146" s="9" t="s">
        <v>12</v>
      </c>
      <c r="E146" s="9" t="s">
        <v>317</v>
      </c>
      <c r="F146" s="9" t="s">
        <v>318</v>
      </c>
      <c r="G146" s="9" t="s">
        <v>255</v>
      </c>
      <c r="H146" s="10">
        <v>5405</v>
      </c>
      <c r="I146" s="10">
        <v>6216</v>
      </c>
      <c r="J146" s="10">
        <v>7027</v>
      </c>
      <c r="K146" s="10">
        <v>7838</v>
      </c>
      <c r="L146" s="10">
        <v>8649</v>
      </c>
      <c r="M146" s="10">
        <v>22737</v>
      </c>
      <c r="N146" s="9">
        <v>0</v>
      </c>
    </row>
    <row r="147" spans="3:14" ht="15.75" hidden="1" x14ac:dyDescent="0.25">
      <c r="C147" s="8" t="s">
        <v>319</v>
      </c>
      <c r="D147" s="9" t="s">
        <v>12</v>
      </c>
      <c r="E147" s="9" t="s">
        <v>320</v>
      </c>
      <c r="F147" s="9" t="s">
        <v>321</v>
      </c>
      <c r="G147" s="9" t="s">
        <v>121</v>
      </c>
      <c r="H147" s="10">
        <v>5675</v>
      </c>
      <c r="I147" s="10">
        <v>6527</v>
      </c>
      <c r="J147" s="10">
        <v>7378</v>
      </c>
      <c r="K147" s="10">
        <v>8230</v>
      </c>
      <c r="L147" s="10">
        <v>9081</v>
      </c>
      <c r="M147" s="10">
        <v>22737</v>
      </c>
      <c r="N147" s="9">
        <v>0</v>
      </c>
    </row>
    <row r="148" spans="3:14" ht="15.75" hidden="1" x14ac:dyDescent="0.25">
      <c r="C148" s="8" t="s">
        <v>322</v>
      </c>
      <c r="D148" s="9" t="s">
        <v>12</v>
      </c>
      <c r="E148" s="9" t="s">
        <v>323</v>
      </c>
      <c r="F148" s="9" t="s">
        <v>324</v>
      </c>
      <c r="G148" s="9" t="s">
        <v>259</v>
      </c>
      <c r="H148" s="10">
        <v>2730</v>
      </c>
      <c r="I148" s="10">
        <v>3139</v>
      </c>
      <c r="J148" s="10">
        <v>3549</v>
      </c>
      <c r="K148" s="10">
        <v>3959</v>
      </c>
      <c r="L148" s="10">
        <v>4368</v>
      </c>
      <c r="M148" s="10">
        <v>22737</v>
      </c>
      <c r="N148" s="9">
        <v>1</v>
      </c>
    </row>
    <row r="149" spans="3:14" ht="15.75" hidden="1" x14ac:dyDescent="0.25">
      <c r="C149" s="8" t="s">
        <v>325</v>
      </c>
      <c r="D149" s="9" t="s">
        <v>52</v>
      </c>
      <c r="E149" s="9" t="s">
        <v>326</v>
      </c>
      <c r="F149" s="9" t="s">
        <v>327</v>
      </c>
      <c r="G149" s="9" t="s">
        <v>135</v>
      </c>
      <c r="H149" s="10">
        <v>6338</v>
      </c>
      <c r="I149" s="10">
        <v>6972</v>
      </c>
      <c r="J149" s="10">
        <v>7605</v>
      </c>
      <c r="K149" s="10">
        <v>8484</v>
      </c>
      <c r="L149" s="10">
        <v>9362</v>
      </c>
      <c r="M149" s="10">
        <v>22737</v>
      </c>
      <c r="N149" s="9">
        <v>0</v>
      </c>
    </row>
    <row r="150" spans="3:14" ht="15.75" hidden="1" x14ac:dyDescent="0.25">
      <c r="C150" s="8" t="s">
        <v>328</v>
      </c>
      <c r="D150" s="9" t="s">
        <v>52</v>
      </c>
      <c r="E150" s="9" t="s">
        <v>329</v>
      </c>
      <c r="F150" s="9" t="s">
        <v>330</v>
      </c>
      <c r="G150" s="9" t="s">
        <v>59</v>
      </c>
      <c r="H150" s="10">
        <v>7337</v>
      </c>
      <c r="I150" s="10">
        <v>8071</v>
      </c>
      <c r="J150" s="10">
        <v>8804</v>
      </c>
      <c r="K150" s="10">
        <v>9821</v>
      </c>
      <c r="L150" s="10">
        <v>10838</v>
      </c>
      <c r="M150" s="10">
        <v>22737</v>
      </c>
      <c r="N150" s="9">
        <v>0</v>
      </c>
    </row>
    <row r="151" spans="3:14" ht="15.75" hidden="1" x14ac:dyDescent="0.25">
      <c r="C151" s="8" t="s">
        <v>331</v>
      </c>
      <c r="D151" s="9" t="s">
        <v>199</v>
      </c>
      <c r="E151" s="9" t="s">
        <v>332</v>
      </c>
      <c r="F151" s="9" t="s">
        <v>333</v>
      </c>
      <c r="G151" s="9" t="s">
        <v>207</v>
      </c>
      <c r="H151" s="10">
        <v>3475</v>
      </c>
      <c r="I151" s="10">
        <v>3823</v>
      </c>
      <c r="J151" s="10">
        <v>4171</v>
      </c>
      <c r="K151" s="10">
        <v>4518</v>
      </c>
      <c r="L151" s="10">
        <v>4866</v>
      </c>
      <c r="M151" s="10">
        <v>22737</v>
      </c>
      <c r="N151" s="9">
        <v>3</v>
      </c>
    </row>
    <row r="152" spans="3:14" ht="15.75" hidden="1" x14ac:dyDescent="0.25">
      <c r="C152" s="8" t="s">
        <v>334</v>
      </c>
      <c r="D152" s="9" t="s">
        <v>199</v>
      </c>
      <c r="E152" s="9" t="s">
        <v>335</v>
      </c>
      <c r="F152" s="9" t="s">
        <v>336</v>
      </c>
      <c r="G152" s="9" t="s">
        <v>337</v>
      </c>
      <c r="H152" s="10">
        <v>3649</v>
      </c>
      <c r="I152" s="10">
        <v>4014</v>
      </c>
      <c r="J152" s="10">
        <v>4379</v>
      </c>
      <c r="K152" s="10">
        <v>4744</v>
      </c>
      <c r="L152" s="10">
        <v>5109</v>
      </c>
      <c r="M152" s="10">
        <v>22737</v>
      </c>
      <c r="N152" s="9">
        <v>3</v>
      </c>
    </row>
    <row r="153" spans="3:14" ht="15.75" hidden="1" x14ac:dyDescent="0.25">
      <c r="C153" s="8" t="s">
        <v>338</v>
      </c>
      <c r="D153" s="9" t="s">
        <v>199</v>
      </c>
      <c r="E153" s="9" t="s">
        <v>339</v>
      </c>
      <c r="F153" s="9" t="s">
        <v>340</v>
      </c>
      <c r="G153" s="9" t="s">
        <v>341</v>
      </c>
      <c r="H153" s="10">
        <v>5134</v>
      </c>
      <c r="I153" s="10">
        <v>5648</v>
      </c>
      <c r="J153" s="10">
        <v>6162</v>
      </c>
      <c r="K153" s="10">
        <v>6675</v>
      </c>
      <c r="L153" s="10">
        <v>7189</v>
      </c>
      <c r="M153" s="10">
        <v>22737</v>
      </c>
      <c r="N153" s="9">
        <v>0</v>
      </c>
    </row>
    <row r="154" spans="3:14" ht="15.75" hidden="1" x14ac:dyDescent="0.25">
      <c r="C154" s="8" t="s">
        <v>342</v>
      </c>
      <c r="D154" s="9" t="s">
        <v>199</v>
      </c>
      <c r="E154" s="9" t="s">
        <v>343</v>
      </c>
      <c r="F154" s="9" t="s">
        <v>344</v>
      </c>
      <c r="G154" s="9" t="s">
        <v>345</v>
      </c>
      <c r="H154" s="10">
        <v>5391</v>
      </c>
      <c r="I154" s="10">
        <v>5930</v>
      </c>
      <c r="J154" s="10">
        <v>6470</v>
      </c>
      <c r="K154" s="10">
        <v>7009</v>
      </c>
      <c r="L154" s="10">
        <v>7548</v>
      </c>
      <c r="M154" s="10">
        <v>22737</v>
      </c>
      <c r="N154" s="9">
        <v>0</v>
      </c>
    </row>
    <row r="155" spans="3:14" ht="15.75" hidden="1" x14ac:dyDescent="0.25">
      <c r="C155" s="8" t="s">
        <v>346</v>
      </c>
      <c r="D155" s="9" t="s">
        <v>199</v>
      </c>
      <c r="E155" s="9" t="s">
        <v>347</v>
      </c>
      <c r="F155" s="9" t="s">
        <v>348</v>
      </c>
      <c r="G155" s="9" t="s">
        <v>349</v>
      </c>
      <c r="H155" s="10">
        <v>8364</v>
      </c>
      <c r="I155" s="10">
        <v>9200</v>
      </c>
      <c r="J155" s="10">
        <v>10037</v>
      </c>
      <c r="K155" s="10">
        <v>10873</v>
      </c>
      <c r="L155" s="10">
        <v>11709</v>
      </c>
      <c r="M155" s="10">
        <v>22737</v>
      </c>
      <c r="N155" s="9">
        <v>0</v>
      </c>
    </row>
    <row r="156" spans="3:14" ht="15.75" hidden="1" x14ac:dyDescent="0.25">
      <c r="C156" s="8" t="s">
        <v>350</v>
      </c>
      <c r="D156" s="9" t="s">
        <v>199</v>
      </c>
      <c r="E156" s="9" t="s">
        <v>351</v>
      </c>
      <c r="F156" s="9" t="s">
        <v>352</v>
      </c>
      <c r="G156" s="9" t="s">
        <v>207</v>
      </c>
      <c r="H156" s="10">
        <v>3475</v>
      </c>
      <c r="I156" s="10">
        <v>3823</v>
      </c>
      <c r="J156" s="10">
        <v>4171</v>
      </c>
      <c r="K156" s="10">
        <v>4518</v>
      </c>
      <c r="L156" s="10">
        <v>4866</v>
      </c>
      <c r="M156" s="10">
        <v>22737</v>
      </c>
      <c r="N156" s="9">
        <v>1</v>
      </c>
    </row>
    <row r="157" spans="3:14" ht="15.75" hidden="1" x14ac:dyDescent="0.25">
      <c r="C157" s="8" t="s">
        <v>353</v>
      </c>
      <c r="D157" s="9" t="s">
        <v>199</v>
      </c>
      <c r="E157" s="9" t="s">
        <v>354</v>
      </c>
      <c r="F157" s="9" t="s">
        <v>355</v>
      </c>
      <c r="G157" s="9" t="s">
        <v>212</v>
      </c>
      <c r="H157" s="10">
        <v>4023</v>
      </c>
      <c r="I157" s="10">
        <v>4425</v>
      </c>
      <c r="J157" s="10">
        <v>4828</v>
      </c>
      <c r="K157" s="10">
        <v>5230</v>
      </c>
      <c r="L157" s="10">
        <v>5632</v>
      </c>
      <c r="M157" s="10">
        <v>22737</v>
      </c>
      <c r="N157" s="9">
        <v>1</v>
      </c>
    </row>
    <row r="158" spans="3:14" ht="15.75" hidden="1" x14ac:dyDescent="0.25">
      <c r="C158" s="8" t="s">
        <v>356</v>
      </c>
      <c r="D158" s="9" t="s">
        <v>199</v>
      </c>
      <c r="E158" s="9" t="s">
        <v>357</v>
      </c>
      <c r="F158" s="9" t="s">
        <v>358</v>
      </c>
      <c r="G158" s="9" t="s">
        <v>359</v>
      </c>
      <c r="H158" s="10">
        <v>4435</v>
      </c>
      <c r="I158" s="10">
        <v>4879</v>
      </c>
      <c r="J158" s="10">
        <v>5323</v>
      </c>
      <c r="K158" s="10">
        <v>5766</v>
      </c>
      <c r="L158" s="10">
        <v>6210</v>
      </c>
      <c r="M158" s="10">
        <v>22737</v>
      </c>
      <c r="N158" s="9">
        <v>0</v>
      </c>
    </row>
    <row r="159" spans="3:14" ht="15.75" hidden="1" x14ac:dyDescent="0.25">
      <c r="C159" s="8" t="s">
        <v>360</v>
      </c>
      <c r="D159" s="9" t="s">
        <v>199</v>
      </c>
      <c r="E159" s="9" t="s">
        <v>361</v>
      </c>
      <c r="F159" s="9" t="s">
        <v>362</v>
      </c>
      <c r="G159" s="9" t="s">
        <v>345</v>
      </c>
      <c r="H159" s="10">
        <v>5391</v>
      </c>
      <c r="I159" s="10">
        <v>5930</v>
      </c>
      <c r="J159" s="10">
        <v>6470</v>
      </c>
      <c r="K159" s="10">
        <v>7009</v>
      </c>
      <c r="L159" s="10">
        <v>7548</v>
      </c>
      <c r="M159" s="10">
        <v>22737</v>
      </c>
      <c r="N159" s="9">
        <v>0</v>
      </c>
    </row>
    <row r="160" spans="3:14" ht="15.75" hidden="1" x14ac:dyDescent="0.25">
      <c r="C160" s="8" t="s">
        <v>363</v>
      </c>
      <c r="D160" s="9" t="s">
        <v>199</v>
      </c>
      <c r="E160" s="9" t="s">
        <v>364</v>
      </c>
      <c r="F160" s="9" t="s">
        <v>365</v>
      </c>
      <c r="G160" s="9" t="s">
        <v>366</v>
      </c>
      <c r="H160" s="10">
        <v>5944</v>
      </c>
      <c r="I160" s="10">
        <v>6538</v>
      </c>
      <c r="J160" s="10">
        <v>7133</v>
      </c>
      <c r="K160" s="10">
        <v>7727</v>
      </c>
      <c r="L160" s="10">
        <v>8322</v>
      </c>
      <c r="M160" s="10">
        <v>22737</v>
      </c>
      <c r="N160" s="9">
        <v>0</v>
      </c>
    </row>
    <row r="161" spans="3:14" ht="15.75" hidden="1" x14ac:dyDescent="0.25">
      <c r="C161" s="8" t="s">
        <v>367</v>
      </c>
      <c r="D161" s="9" t="s">
        <v>72</v>
      </c>
      <c r="E161" s="9" t="s">
        <v>368</v>
      </c>
      <c r="F161" s="9" t="s">
        <v>369</v>
      </c>
      <c r="G161" s="9" t="s">
        <v>75</v>
      </c>
      <c r="H161" s="10">
        <v>3010</v>
      </c>
      <c r="I161" s="10">
        <v>3311</v>
      </c>
      <c r="J161" s="10">
        <v>3612</v>
      </c>
      <c r="K161" s="10">
        <v>3913</v>
      </c>
      <c r="L161" s="10">
        <v>4214</v>
      </c>
      <c r="M161" s="10">
        <v>22737</v>
      </c>
      <c r="N161" s="9">
        <v>1</v>
      </c>
    </row>
    <row r="162" spans="3:14" ht="15.75" hidden="1" x14ac:dyDescent="0.25">
      <c r="C162" s="8" t="s">
        <v>370</v>
      </c>
      <c r="D162" s="9" t="s">
        <v>72</v>
      </c>
      <c r="E162" s="9" t="s">
        <v>371</v>
      </c>
      <c r="F162" s="9" t="s">
        <v>372</v>
      </c>
      <c r="G162" s="9" t="s">
        <v>373</v>
      </c>
      <c r="H162" s="10">
        <v>3484</v>
      </c>
      <c r="I162" s="10">
        <v>3833</v>
      </c>
      <c r="J162" s="10">
        <v>4181</v>
      </c>
      <c r="K162" s="10">
        <v>4530</v>
      </c>
      <c r="L162" s="10">
        <v>4878</v>
      </c>
      <c r="M162" s="10">
        <v>22737</v>
      </c>
      <c r="N162" s="9">
        <v>1</v>
      </c>
    </row>
    <row r="163" spans="3:14" ht="15.75" hidden="1" x14ac:dyDescent="0.25">
      <c r="C163" s="8" t="s">
        <v>374</v>
      </c>
      <c r="D163" s="9" t="s">
        <v>72</v>
      </c>
      <c r="E163" s="9" t="s">
        <v>375</v>
      </c>
      <c r="F163" s="9" t="s">
        <v>376</v>
      </c>
      <c r="G163" s="9" t="s">
        <v>377</v>
      </c>
      <c r="H163" s="10">
        <v>4903</v>
      </c>
      <c r="I163" s="10">
        <v>5393</v>
      </c>
      <c r="J163" s="10">
        <v>5883</v>
      </c>
      <c r="K163" s="10">
        <v>6374</v>
      </c>
      <c r="L163" s="10">
        <v>6864</v>
      </c>
      <c r="M163" s="10">
        <v>22737</v>
      </c>
      <c r="N163" s="9">
        <v>0</v>
      </c>
    </row>
    <row r="164" spans="3:14" ht="15.75" hidden="1" x14ac:dyDescent="0.25">
      <c r="C164" s="8" t="s">
        <v>378</v>
      </c>
      <c r="D164" s="9" t="s">
        <v>12</v>
      </c>
      <c r="E164" s="9" t="s">
        <v>379</v>
      </c>
      <c r="F164" s="9" t="s">
        <v>380</v>
      </c>
      <c r="G164" s="9" t="s">
        <v>108</v>
      </c>
      <c r="H164" s="10">
        <v>3841</v>
      </c>
      <c r="I164" s="10">
        <v>4418</v>
      </c>
      <c r="J164" s="10">
        <v>4994</v>
      </c>
      <c r="K164" s="10">
        <v>5570</v>
      </c>
      <c r="L164" s="10">
        <v>6146</v>
      </c>
      <c r="M164" s="10">
        <v>22737</v>
      </c>
      <c r="N164" s="9">
        <v>0</v>
      </c>
    </row>
    <row r="165" spans="3:14" ht="15.75" hidden="1" x14ac:dyDescent="0.25">
      <c r="C165" s="8" t="s">
        <v>381</v>
      </c>
      <c r="D165" s="9" t="s">
        <v>12</v>
      </c>
      <c r="E165" s="9" t="s">
        <v>382</v>
      </c>
      <c r="F165" s="9" t="s">
        <v>383</v>
      </c>
      <c r="G165" s="9" t="s">
        <v>47</v>
      </c>
      <c r="H165" s="10">
        <v>4033</v>
      </c>
      <c r="I165" s="10">
        <v>4638</v>
      </c>
      <c r="J165" s="10">
        <v>5244</v>
      </c>
      <c r="K165" s="10">
        <v>5849</v>
      </c>
      <c r="L165" s="10">
        <v>6454</v>
      </c>
      <c r="M165" s="10">
        <v>22737</v>
      </c>
      <c r="N165" s="9">
        <v>0</v>
      </c>
    </row>
    <row r="166" spans="3:14" ht="15.75" hidden="1" x14ac:dyDescent="0.25">
      <c r="C166" s="8" t="s">
        <v>384</v>
      </c>
      <c r="D166" s="9" t="s">
        <v>12</v>
      </c>
      <c r="E166" s="9" t="s">
        <v>385</v>
      </c>
      <c r="F166" s="9" t="s">
        <v>386</v>
      </c>
      <c r="G166" s="9" t="s">
        <v>15</v>
      </c>
      <c r="H166" s="10">
        <v>4669</v>
      </c>
      <c r="I166" s="10">
        <v>5370</v>
      </c>
      <c r="J166" s="10">
        <v>6070</v>
      </c>
      <c r="K166" s="10">
        <v>6770</v>
      </c>
      <c r="L166" s="10">
        <v>7471</v>
      </c>
      <c r="M166" s="10">
        <v>22737</v>
      </c>
      <c r="N166" s="9">
        <v>0</v>
      </c>
    </row>
    <row r="167" spans="3:14" ht="15.75" hidden="1" x14ac:dyDescent="0.25">
      <c r="C167" s="8" t="s">
        <v>387</v>
      </c>
      <c r="D167" s="9" t="s">
        <v>12</v>
      </c>
      <c r="E167" s="9" t="s">
        <v>388</v>
      </c>
      <c r="F167" s="9" t="s">
        <v>389</v>
      </c>
      <c r="G167" s="9" t="s">
        <v>121</v>
      </c>
      <c r="H167" s="10">
        <v>5675</v>
      </c>
      <c r="I167" s="10">
        <v>6527</v>
      </c>
      <c r="J167" s="10">
        <v>7378</v>
      </c>
      <c r="K167" s="10">
        <v>8230</v>
      </c>
      <c r="L167" s="10">
        <v>9081</v>
      </c>
      <c r="M167" s="10">
        <v>22737</v>
      </c>
      <c r="N167" s="9">
        <v>0</v>
      </c>
    </row>
    <row r="168" spans="3:14" ht="15.75" hidden="1" x14ac:dyDescent="0.25">
      <c r="C168" s="8" t="s">
        <v>390</v>
      </c>
      <c r="D168" s="9" t="s">
        <v>12</v>
      </c>
      <c r="E168" s="9" t="s">
        <v>391</v>
      </c>
      <c r="F168" s="9" t="s">
        <v>392</v>
      </c>
      <c r="G168" s="9" t="s">
        <v>32</v>
      </c>
      <c r="H168" s="10">
        <v>7243</v>
      </c>
      <c r="I168" s="10">
        <v>8330</v>
      </c>
      <c r="J168" s="10">
        <v>9417</v>
      </c>
      <c r="K168" s="10">
        <v>10503</v>
      </c>
      <c r="L168" s="10">
        <v>11590</v>
      </c>
      <c r="M168" s="10">
        <v>22737</v>
      </c>
      <c r="N168" s="9">
        <v>0</v>
      </c>
    </row>
    <row r="169" spans="3:14" ht="15.75" hidden="1" x14ac:dyDescent="0.25">
      <c r="C169" s="8" t="s">
        <v>393</v>
      </c>
      <c r="D169" s="9" t="s">
        <v>12</v>
      </c>
      <c r="E169" s="9" t="s">
        <v>394</v>
      </c>
      <c r="F169" s="9" t="s">
        <v>395</v>
      </c>
      <c r="G169" s="9" t="s">
        <v>100</v>
      </c>
      <c r="H169" s="10">
        <v>7606</v>
      </c>
      <c r="I169" s="10">
        <v>8746</v>
      </c>
      <c r="J169" s="10">
        <v>9887</v>
      </c>
      <c r="K169" s="10">
        <v>11028</v>
      </c>
      <c r="L169" s="10">
        <v>12170</v>
      </c>
      <c r="M169" s="10">
        <v>22737</v>
      </c>
      <c r="N169" s="9">
        <v>0</v>
      </c>
    </row>
    <row r="170" spans="3:14" ht="15.75" hidden="1" x14ac:dyDescent="0.25">
      <c r="C170" s="8" t="s">
        <v>396</v>
      </c>
      <c r="D170" s="9" t="s">
        <v>183</v>
      </c>
      <c r="E170" s="9" t="s">
        <v>397</v>
      </c>
      <c r="F170" s="9" t="s">
        <v>398</v>
      </c>
      <c r="G170" s="9" t="s">
        <v>399</v>
      </c>
      <c r="H170" s="10">
        <v>7074</v>
      </c>
      <c r="I170" s="10">
        <v>7782</v>
      </c>
      <c r="J170" s="10">
        <v>8489</v>
      </c>
      <c r="K170" s="10">
        <v>9197</v>
      </c>
      <c r="L170" s="10">
        <v>9904</v>
      </c>
      <c r="M170" s="10">
        <v>22737</v>
      </c>
      <c r="N170" s="9">
        <v>0</v>
      </c>
    </row>
    <row r="171" spans="3:14" ht="15.75" hidden="1" x14ac:dyDescent="0.25">
      <c r="C171" s="8" t="s">
        <v>400</v>
      </c>
      <c r="D171" s="9" t="s">
        <v>183</v>
      </c>
      <c r="E171" s="9" t="s">
        <v>401</v>
      </c>
      <c r="F171" s="9" t="s">
        <v>402</v>
      </c>
      <c r="G171" s="9" t="s">
        <v>403</v>
      </c>
      <c r="H171" s="10">
        <v>5279</v>
      </c>
      <c r="I171" s="10">
        <v>5807</v>
      </c>
      <c r="J171" s="10">
        <v>6335</v>
      </c>
      <c r="K171" s="10">
        <v>6863</v>
      </c>
      <c r="L171" s="10">
        <v>7391</v>
      </c>
      <c r="M171" s="10">
        <v>22737</v>
      </c>
      <c r="N171" s="9">
        <v>0</v>
      </c>
    </row>
    <row r="172" spans="3:14" ht="15.75" hidden="1" x14ac:dyDescent="0.25">
      <c r="C172" s="8" t="s">
        <v>404</v>
      </c>
      <c r="D172" s="9" t="s">
        <v>183</v>
      </c>
      <c r="E172" s="9" t="s">
        <v>405</v>
      </c>
      <c r="F172" s="9" t="s">
        <v>406</v>
      </c>
      <c r="G172" s="9" t="s">
        <v>407</v>
      </c>
      <c r="H172" s="10">
        <v>6111</v>
      </c>
      <c r="I172" s="10">
        <v>6722</v>
      </c>
      <c r="J172" s="10">
        <v>7333</v>
      </c>
      <c r="K172" s="10">
        <v>7944</v>
      </c>
      <c r="L172" s="10">
        <v>8556</v>
      </c>
      <c r="M172" s="10">
        <v>22737</v>
      </c>
      <c r="N172" s="9">
        <v>0</v>
      </c>
    </row>
    <row r="173" spans="3:14" ht="15.75" hidden="1" x14ac:dyDescent="0.25">
      <c r="C173" s="8" t="s">
        <v>408</v>
      </c>
      <c r="D173" s="9" t="s">
        <v>183</v>
      </c>
      <c r="E173" s="9" t="s">
        <v>409</v>
      </c>
      <c r="F173" s="9" t="s">
        <v>410</v>
      </c>
      <c r="G173" s="9" t="s">
        <v>411</v>
      </c>
      <c r="H173" s="10">
        <v>5543</v>
      </c>
      <c r="I173" s="10">
        <v>6097</v>
      </c>
      <c r="J173" s="10">
        <v>6652</v>
      </c>
      <c r="K173" s="10">
        <v>7206</v>
      </c>
      <c r="L173" s="10">
        <v>7760</v>
      </c>
      <c r="M173" s="10">
        <v>22737</v>
      </c>
      <c r="N173" s="9">
        <v>0</v>
      </c>
    </row>
    <row r="174" spans="3:14" ht="15.75" hidden="1" x14ac:dyDescent="0.25">
      <c r="C174" s="8" t="s">
        <v>412</v>
      </c>
      <c r="D174" s="9" t="s">
        <v>12</v>
      </c>
      <c r="E174" s="9" t="s">
        <v>413</v>
      </c>
      <c r="F174" s="9" t="s">
        <v>414</v>
      </c>
      <c r="G174" s="9" t="s">
        <v>108</v>
      </c>
      <c r="H174" s="10">
        <v>3841</v>
      </c>
      <c r="I174" s="10">
        <v>4418</v>
      </c>
      <c r="J174" s="10">
        <v>4994</v>
      </c>
      <c r="K174" s="10">
        <v>5570</v>
      </c>
      <c r="L174" s="10">
        <v>6146</v>
      </c>
      <c r="M174" s="10">
        <v>22737</v>
      </c>
      <c r="N174" s="9">
        <v>0</v>
      </c>
    </row>
    <row r="175" spans="3:14" ht="15.75" hidden="1" x14ac:dyDescent="0.25">
      <c r="C175" s="8" t="s">
        <v>415</v>
      </c>
      <c r="D175" s="9" t="s">
        <v>12</v>
      </c>
      <c r="E175" s="9" t="s">
        <v>416</v>
      </c>
      <c r="F175" s="9" t="s">
        <v>417</v>
      </c>
      <c r="G175" s="9" t="s">
        <v>47</v>
      </c>
      <c r="H175" s="10">
        <v>4033</v>
      </c>
      <c r="I175" s="10">
        <v>4638</v>
      </c>
      <c r="J175" s="10">
        <v>5244</v>
      </c>
      <c r="K175" s="10">
        <v>5849</v>
      </c>
      <c r="L175" s="10">
        <v>6454</v>
      </c>
      <c r="M175" s="10">
        <v>22737</v>
      </c>
      <c r="N175" s="9">
        <v>0</v>
      </c>
    </row>
    <row r="176" spans="3:14" ht="15.75" hidden="1" x14ac:dyDescent="0.25">
      <c r="C176" s="8" t="s">
        <v>418</v>
      </c>
      <c r="D176" s="9" t="s">
        <v>12</v>
      </c>
      <c r="E176" s="9" t="s">
        <v>419</v>
      </c>
      <c r="F176" s="9" t="s">
        <v>420</v>
      </c>
      <c r="G176" s="9" t="s">
        <v>15</v>
      </c>
      <c r="H176" s="10">
        <v>4669</v>
      </c>
      <c r="I176" s="10">
        <v>5370</v>
      </c>
      <c r="J176" s="10">
        <v>6070</v>
      </c>
      <c r="K176" s="10">
        <v>6770</v>
      </c>
      <c r="L176" s="10">
        <v>7471</v>
      </c>
      <c r="M176" s="10">
        <v>22737</v>
      </c>
      <c r="N176" s="9">
        <v>0</v>
      </c>
    </row>
    <row r="177" spans="3:14" ht="15.75" hidden="1" x14ac:dyDescent="0.25">
      <c r="C177" s="8" t="s">
        <v>421</v>
      </c>
      <c r="D177" s="9" t="s">
        <v>12</v>
      </c>
      <c r="E177" s="9" t="s">
        <v>422</v>
      </c>
      <c r="F177" s="9" t="s">
        <v>423</v>
      </c>
      <c r="G177" s="9" t="s">
        <v>121</v>
      </c>
      <c r="H177" s="10">
        <v>5675</v>
      </c>
      <c r="I177" s="10">
        <v>6527</v>
      </c>
      <c r="J177" s="10">
        <v>7378</v>
      </c>
      <c r="K177" s="10">
        <v>8230</v>
      </c>
      <c r="L177" s="10">
        <v>9081</v>
      </c>
      <c r="M177" s="10">
        <v>22737</v>
      </c>
      <c r="N177" s="9">
        <v>0</v>
      </c>
    </row>
    <row r="178" spans="3:14" ht="15.75" hidden="1" x14ac:dyDescent="0.25">
      <c r="C178" s="8" t="s">
        <v>424</v>
      </c>
      <c r="D178" s="9" t="s">
        <v>12</v>
      </c>
      <c r="E178" s="9" t="s">
        <v>425</v>
      </c>
      <c r="F178" s="9" t="s">
        <v>426</v>
      </c>
      <c r="G178" s="9" t="s">
        <v>32</v>
      </c>
      <c r="H178" s="10">
        <v>7243</v>
      </c>
      <c r="I178" s="10">
        <v>8330</v>
      </c>
      <c r="J178" s="10">
        <v>9417</v>
      </c>
      <c r="K178" s="10">
        <v>10503</v>
      </c>
      <c r="L178" s="10">
        <v>11590</v>
      </c>
      <c r="M178" s="10">
        <v>22737</v>
      </c>
      <c r="N178" s="9">
        <v>0</v>
      </c>
    </row>
    <row r="179" spans="3:14" ht="15.75" hidden="1" x14ac:dyDescent="0.25">
      <c r="C179" s="8" t="s">
        <v>427</v>
      </c>
      <c r="D179" s="9" t="s">
        <v>12</v>
      </c>
      <c r="E179" s="9" t="s">
        <v>428</v>
      </c>
      <c r="F179" s="9" t="s">
        <v>429</v>
      </c>
      <c r="G179" s="9" t="s">
        <v>100</v>
      </c>
      <c r="H179" s="10">
        <v>7606</v>
      </c>
      <c r="I179" s="10">
        <v>8746</v>
      </c>
      <c r="J179" s="10">
        <v>9887</v>
      </c>
      <c r="K179" s="10">
        <v>11028</v>
      </c>
      <c r="L179" s="10">
        <v>12170</v>
      </c>
      <c r="M179" s="10">
        <v>22737</v>
      </c>
      <c r="N179" s="9">
        <v>0</v>
      </c>
    </row>
    <row r="180" spans="3:14" ht="15.75" hidden="1" x14ac:dyDescent="0.25">
      <c r="C180" s="8" t="s">
        <v>430</v>
      </c>
      <c r="D180" s="9" t="s">
        <v>199</v>
      </c>
      <c r="E180" s="9" t="s">
        <v>431</v>
      </c>
      <c r="F180" s="9" t="s">
        <v>432</v>
      </c>
      <c r="G180" s="9" t="s">
        <v>202</v>
      </c>
      <c r="H180" s="10">
        <v>2859</v>
      </c>
      <c r="I180" s="10">
        <v>3145</v>
      </c>
      <c r="J180" s="10">
        <v>3431</v>
      </c>
      <c r="K180" s="10">
        <v>3717</v>
      </c>
      <c r="L180" s="10">
        <v>4003</v>
      </c>
      <c r="M180" s="10">
        <v>22737</v>
      </c>
      <c r="N180" s="9">
        <v>1</v>
      </c>
    </row>
    <row r="181" spans="3:14" ht="15.75" hidden="1" x14ac:dyDescent="0.25">
      <c r="C181" s="8" t="s">
        <v>433</v>
      </c>
      <c r="D181" s="9" t="s">
        <v>199</v>
      </c>
      <c r="E181" s="9" t="s">
        <v>434</v>
      </c>
      <c r="F181" s="9" t="s">
        <v>435</v>
      </c>
      <c r="G181" s="9" t="s">
        <v>436</v>
      </c>
      <c r="H181" s="10">
        <v>3002</v>
      </c>
      <c r="I181" s="10">
        <v>3302</v>
      </c>
      <c r="J181" s="10">
        <v>3603</v>
      </c>
      <c r="K181" s="10">
        <v>3903</v>
      </c>
      <c r="L181" s="10">
        <v>4203</v>
      </c>
      <c r="M181" s="10">
        <v>22737</v>
      </c>
      <c r="N181" s="9">
        <v>1</v>
      </c>
    </row>
    <row r="182" spans="3:14" ht="15.75" hidden="1" x14ac:dyDescent="0.25">
      <c r="C182" s="8" t="s">
        <v>437</v>
      </c>
      <c r="D182" s="9" t="s">
        <v>12</v>
      </c>
      <c r="E182" s="9" t="s">
        <v>438</v>
      </c>
      <c r="F182" s="9" t="s">
        <v>439</v>
      </c>
      <c r="G182" s="9" t="s">
        <v>237</v>
      </c>
      <c r="H182" s="10">
        <v>3658</v>
      </c>
      <c r="I182" s="10">
        <v>4207</v>
      </c>
      <c r="J182" s="10">
        <v>4756</v>
      </c>
      <c r="K182" s="10">
        <v>5305</v>
      </c>
      <c r="L182" s="10">
        <v>5854</v>
      </c>
      <c r="M182" s="10">
        <v>22737</v>
      </c>
      <c r="N182" s="9">
        <v>0</v>
      </c>
    </row>
    <row r="183" spans="3:14" ht="15.75" hidden="1" x14ac:dyDescent="0.25">
      <c r="C183" s="8" t="s">
        <v>440</v>
      </c>
      <c r="D183" s="9" t="s">
        <v>12</v>
      </c>
      <c r="E183" s="9" t="s">
        <v>441</v>
      </c>
      <c r="F183" s="9" t="s">
        <v>442</v>
      </c>
      <c r="G183" s="9" t="s">
        <v>47</v>
      </c>
      <c r="H183" s="10">
        <v>4033</v>
      </c>
      <c r="I183" s="10">
        <v>4638</v>
      </c>
      <c r="J183" s="10">
        <v>5244</v>
      </c>
      <c r="K183" s="10">
        <v>5849</v>
      </c>
      <c r="L183" s="10">
        <v>6454</v>
      </c>
      <c r="M183" s="10">
        <v>22737</v>
      </c>
      <c r="N183" s="9">
        <v>0</v>
      </c>
    </row>
    <row r="184" spans="3:14" ht="15.75" hidden="1" x14ac:dyDescent="0.25">
      <c r="C184" s="8" t="s">
        <v>443</v>
      </c>
      <c r="D184" s="9" t="s">
        <v>12</v>
      </c>
      <c r="E184" s="9" t="s">
        <v>444</v>
      </c>
      <c r="F184" s="9" t="s">
        <v>445</v>
      </c>
      <c r="G184" s="9" t="s">
        <v>15</v>
      </c>
      <c r="H184" s="10">
        <v>4669</v>
      </c>
      <c r="I184" s="10">
        <v>5370</v>
      </c>
      <c r="J184" s="10">
        <v>6070</v>
      </c>
      <c r="K184" s="10">
        <v>6770</v>
      </c>
      <c r="L184" s="10">
        <v>7471</v>
      </c>
      <c r="M184" s="10">
        <v>22737</v>
      </c>
      <c r="N184" s="9">
        <v>0</v>
      </c>
    </row>
    <row r="185" spans="3:14" ht="15.75" hidden="1" x14ac:dyDescent="0.25">
      <c r="C185" s="8" t="s">
        <v>446</v>
      </c>
      <c r="D185" s="9" t="s">
        <v>12</v>
      </c>
      <c r="E185" s="9" t="s">
        <v>447</v>
      </c>
      <c r="F185" s="9" t="s">
        <v>448</v>
      </c>
      <c r="G185" s="9" t="s">
        <v>121</v>
      </c>
      <c r="H185" s="10">
        <v>5675</v>
      </c>
      <c r="I185" s="10">
        <v>6527</v>
      </c>
      <c r="J185" s="10">
        <v>7378</v>
      </c>
      <c r="K185" s="10">
        <v>8230</v>
      </c>
      <c r="L185" s="10">
        <v>9081</v>
      </c>
      <c r="M185" s="10">
        <v>22737</v>
      </c>
      <c r="N185" s="9">
        <v>0</v>
      </c>
    </row>
    <row r="186" spans="3:14" ht="15.75" hidden="1" x14ac:dyDescent="0.25">
      <c r="C186" s="8" t="s">
        <v>449</v>
      </c>
      <c r="D186" s="9" t="s">
        <v>12</v>
      </c>
      <c r="E186" s="9" t="s">
        <v>450</v>
      </c>
      <c r="F186" s="9" t="s">
        <v>451</v>
      </c>
      <c r="G186" s="9" t="s">
        <v>23</v>
      </c>
      <c r="H186" s="10">
        <v>6570</v>
      </c>
      <c r="I186" s="10">
        <v>7555</v>
      </c>
      <c r="J186" s="10">
        <v>8541</v>
      </c>
      <c r="K186" s="10">
        <v>9527</v>
      </c>
      <c r="L186" s="10">
        <v>10512</v>
      </c>
      <c r="M186" s="10">
        <v>22737</v>
      </c>
      <c r="N186" s="9">
        <v>0</v>
      </c>
    </row>
    <row r="187" spans="3:14" ht="15.75" hidden="1" x14ac:dyDescent="0.25">
      <c r="C187" s="8" t="s">
        <v>452</v>
      </c>
      <c r="D187" s="9" t="s">
        <v>12</v>
      </c>
      <c r="E187" s="9" t="s">
        <v>453</v>
      </c>
      <c r="F187" s="9" t="s">
        <v>454</v>
      </c>
      <c r="G187" s="9" t="s">
        <v>32</v>
      </c>
      <c r="H187" s="10">
        <v>7243</v>
      </c>
      <c r="I187" s="10">
        <v>8330</v>
      </c>
      <c r="J187" s="10">
        <v>9417</v>
      </c>
      <c r="K187" s="10">
        <v>10503</v>
      </c>
      <c r="L187" s="10">
        <v>11590</v>
      </c>
      <c r="M187" s="10">
        <v>22737</v>
      </c>
      <c r="N187" s="9">
        <v>0</v>
      </c>
    </row>
    <row r="188" spans="3:14" ht="15.75" hidden="1" x14ac:dyDescent="0.25">
      <c r="C188" s="8" t="s">
        <v>455</v>
      </c>
      <c r="D188" s="9" t="s">
        <v>12</v>
      </c>
      <c r="E188" s="9" t="s">
        <v>456</v>
      </c>
      <c r="F188" s="9" t="s">
        <v>457</v>
      </c>
      <c r="G188" s="9" t="s">
        <v>100</v>
      </c>
      <c r="H188" s="10">
        <v>7606</v>
      </c>
      <c r="I188" s="10">
        <v>8746</v>
      </c>
      <c r="J188" s="10">
        <v>9887</v>
      </c>
      <c r="K188" s="10">
        <v>11028</v>
      </c>
      <c r="L188" s="10">
        <v>12170</v>
      </c>
      <c r="M188" s="10">
        <v>22737</v>
      </c>
      <c r="N188" s="9">
        <v>0</v>
      </c>
    </row>
    <row r="189" spans="3:14" ht="15.75" hidden="1" x14ac:dyDescent="0.25">
      <c r="C189" s="8" t="s">
        <v>458</v>
      </c>
      <c r="D189" s="9" t="s">
        <v>12</v>
      </c>
      <c r="E189" s="9" t="s">
        <v>459</v>
      </c>
      <c r="F189" s="9" t="s">
        <v>460</v>
      </c>
      <c r="G189" s="9" t="s">
        <v>15</v>
      </c>
      <c r="H189" s="10">
        <v>4669</v>
      </c>
      <c r="I189" s="10">
        <v>5370</v>
      </c>
      <c r="J189" s="10">
        <v>6070</v>
      </c>
      <c r="K189" s="10">
        <v>6770</v>
      </c>
      <c r="L189" s="10">
        <v>7471</v>
      </c>
      <c r="M189" s="10">
        <v>22737</v>
      </c>
      <c r="N189" s="9">
        <v>0</v>
      </c>
    </row>
    <row r="190" spans="3:14" ht="15.75" hidden="1" x14ac:dyDescent="0.25">
      <c r="C190" s="8" t="s">
        <v>461</v>
      </c>
      <c r="D190" s="9" t="s">
        <v>12</v>
      </c>
      <c r="E190" s="9" t="s">
        <v>462</v>
      </c>
      <c r="F190" s="9" t="s">
        <v>463</v>
      </c>
      <c r="G190" s="9" t="s">
        <v>121</v>
      </c>
      <c r="H190" s="10">
        <v>5675</v>
      </c>
      <c r="I190" s="10">
        <v>6527</v>
      </c>
      <c r="J190" s="10">
        <v>7378</v>
      </c>
      <c r="K190" s="10">
        <v>8230</v>
      </c>
      <c r="L190" s="10">
        <v>9081</v>
      </c>
      <c r="M190" s="10">
        <v>22737</v>
      </c>
      <c r="N190" s="9">
        <v>0</v>
      </c>
    </row>
    <row r="191" spans="3:14" ht="15.75" hidden="1" x14ac:dyDescent="0.25">
      <c r="C191" s="8" t="s">
        <v>464</v>
      </c>
      <c r="D191" s="9" t="s">
        <v>12</v>
      </c>
      <c r="E191" s="9" t="s">
        <v>465</v>
      </c>
      <c r="F191" s="9" t="s">
        <v>466</v>
      </c>
      <c r="G191" s="9" t="s">
        <v>23</v>
      </c>
      <c r="H191" s="10">
        <v>6570</v>
      </c>
      <c r="I191" s="10">
        <v>7555</v>
      </c>
      <c r="J191" s="10">
        <v>8541</v>
      </c>
      <c r="K191" s="10">
        <v>9527</v>
      </c>
      <c r="L191" s="10">
        <v>10512</v>
      </c>
      <c r="M191" s="10">
        <v>22737</v>
      </c>
      <c r="N191" s="9">
        <v>0</v>
      </c>
    </row>
    <row r="192" spans="3:14" ht="15.75" hidden="1" x14ac:dyDescent="0.25">
      <c r="C192" s="8" t="s">
        <v>467</v>
      </c>
      <c r="D192" s="9" t="s">
        <v>12</v>
      </c>
      <c r="E192" s="9" t="s">
        <v>468</v>
      </c>
      <c r="F192" s="9" t="s">
        <v>469</v>
      </c>
      <c r="G192" s="9" t="s">
        <v>47</v>
      </c>
      <c r="H192" s="10">
        <v>4033</v>
      </c>
      <c r="I192" s="10">
        <v>4638</v>
      </c>
      <c r="J192" s="10">
        <v>5244</v>
      </c>
      <c r="K192" s="10">
        <v>5849</v>
      </c>
      <c r="L192" s="10">
        <v>6454</v>
      </c>
      <c r="M192" s="10">
        <v>22737</v>
      </c>
      <c r="N192" s="9">
        <v>0</v>
      </c>
    </row>
    <row r="193" spans="3:14" ht="15.75" hidden="1" x14ac:dyDescent="0.25">
      <c r="C193" s="8" t="s">
        <v>470</v>
      </c>
      <c r="D193" s="9" t="s">
        <v>12</v>
      </c>
      <c r="E193" s="9" t="s">
        <v>471</v>
      </c>
      <c r="F193" s="9" t="s">
        <v>472</v>
      </c>
      <c r="G193" s="9" t="s">
        <v>108</v>
      </c>
      <c r="H193" s="10">
        <v>3841</v>
      </c>
      <c r="I193" s="10">
        <v>4418</v>
      </c>
      <c r="J193" s="10">
        <v>4994</v>
      </c>
      <c r="K193" s="10">
        <v>5570</v>
      </c>
      <c r="L193" s="10">
        <v>6146</v>
      </c>
      <c r="M193" s="10">
        <v>22737</v>
      </c>
      <c r="N193" s="9">
        <v>0</v>
      </c>
    </row>
    <row r="194" spans="3:14" ht="15.75" hidden="1" x14ac:dyDescent="0.25">
      <c r="C194" s="8" t="s">
        <v>473</v>
      </c>
      <c r="D194" s="9" t="s">
        <v>12</v>
      </c>
      <c r="E194" s="9" t="s">
        <v>474</v>
      </c>
      <c r="F194" s="9" t="s">
        <v>475</v>
      </c>
      <c r="G194" s="9" t="s">
        <v>47</v>
      </c>
      <c r="H194" s="10">
        <v>4033</v>
      </c>
      <c r="I194" s="10">
        <v>4638</v>
      </c>
      <c r="J194" s="10">
        <v>5244</v>
      </c>
      <c r="K194" s="10">
        <v>5849</v>
      </c>
      <c r="L194" s="10">
        <v>6454</v>
      </c>
      <c r="M194" s="10">
        <v>22737</v>
      </c>
      <c r="N194" s="9">
        <v>0</v>
      </c>
    </row>
    <row r="195" spans="3:14" ht="15.75" hidden="1" x14ac:dyDescent="0.25">
      <c r="C195" s="8" t="s">
        <v>476</v>
      </c>
      <c r="D195" s="9" t="s">
        <v>12</v>
      </c>
      <c r="E195" s="9" t="s">
        <v>477</v>
      </c>
      <c r="F195" s="9" t="s">
        <v>478</v>
      </c>
      <c r="G195" s="9" t="s">
        <v>15</v>
      </c>
      <c r="H195" s="10">
        <v>4669</v>
      </c>
      <c r="I195" s="10">
        <v>5370</v>
      </c>
      <c r="J195" s="10">
        <v>6070</v>
      </c>
      <c r="K195" s="10">
        <v>6770</v>
      </c>
      <c r="L195" s="10">
        <v>7471</v>
      </c>
      <c r="M195" s="10">
        <v>22737</v>
      </c>
      <c r="N195" s="9">
        <v>0</v>
      </c>
    </row>
    <row r="196" spans="3:14" ht="15.75" hidden="1" x14ac:dyDescent="0.25">
      <c r="C196" s="8" t="s">
        <v>479</v>
      </c>
      <c r="D196" s="9" t="s">
        <v>12</v>
      </c>
      <c r="E196" s="9" t="s">
        <v>480</v>
      </c>
      <c r="F196" s="9" t="s">
        <v>481</v>
      </c>
      <c r="G196" s="9" t="s">
        <v>121</v>
      </c>
      <c r="H196" s="10">
        <v>5675</v>
      </c>
      <c r="I196" s="10">
        <v>6527</v>
      </c>
      <c r="J196" s="10">
        <v>7378</v>
      </c>
      <c r="K196" s="10">
        <v>8230</v>
      </c>
      <c r="L196" s="10">
        <v>9081</v>
      </c>
      <c r="M196" s="10">
        <v>22737</v>
      </c>
      <c r="N196" s="9">
        <v>0</v>
      </c>
    </row>
    <row r="197" spans="3:14" ht="15.75" hidden="1" x14ac:dyDescent="0.25">
      <c r="C197" s="8" t="s">
        <v>482</v>
      </c>
      <c r="D197" s="9" t="s">
        <v>12</v>
      </c>
      <c r="E197" s="9" t="s">
        <v>483</v>
      </c>
      <c r="F197" s="9" t="s">
        <v>484</v>
      </c>
      <c r="G197" s="9" t="s">
        <v>32</v>
      </c>
      <c r="H197" s="10">
        <v>7243</v>
      </c>
      <c r="I197" s="10">
        <v>8330</v>
      </c>
      <c r="J197" s="10">
        <v>9417</v>
      </c>
      <c r="K197" s="10">
        <v>10503</v>
      </c>
      <c r="L197" s="10">
        <v>11590</v>
      </c>
      <c r="M197" s="10">
        <v>22737</v>
      </c>
      <c r="N197" s="9">
        <v>0</v>
      </c>
    </row>
    <row r="198" spans="3:14" ht="15.75" hidden="1" x14ac:dyDescent="0.25">
      <c r="C198" s="8" t="s">
        <v>485</v>
      </c>
      <c r="D198" s="9" t="s">
        <v>12</v>
      </c>
      <c r="E198" s="9" t="s">
        <v>486</v>
      </c>
      <c r="F198" s="9" t="s">
        <v>487</v>
      </c>
      <c r="G198" s="9" t="s">
        <v>100</v>
      </c>
      <c r="H198" s="10">
        <v>7606</v>
      </c>
      <c r="I198" s="10">
        <v>8746</v>
      </c>
      <c r="J198" s="10">
        <v>9887</v>
      </c>
      <c r="K198" s="10">
        <v>11028</v>
      </c>
      <c r="L198" s="10">
        <v>12170</v>
      </c>
      <c r="M198" s="10">
        <v>22737</v>
      </c>
      <c r="N198" s="9">
        <v>0</v>
      </c>
    </row>
    <row r="199" spans="3:14" ht="15.75" hidden="1" x14ac:dyDescent="0.25">
      <c r="C199" s="8" t="s">
        <v>488</v>
      </c>
      <c r="D199" s="9" t="s">
        <v>72</v>
      </c>
      <c r="E199" s="9" t="s">
        <v>489</v>
      </c>
      <c r="F199" s="9" t="s">
        <v>490</v>
      </c>
      <c r="G199" s="9" t="s">
        <v>377</v>
      </c>
      <c r="H199" s="10">
        <v>4903</v>
      </c>
      <c r="I199" s="10">
        <v>5393</v>
      </c>
      <c r="J199" s="10">
        <v>5883</v>
      </c>
      <c r="K199" s="10">
        <v>6374</v>
      </c>
      <c r="L199" s="10">
        <v>6864</v>
      </c>
      <c r="M199" s="10">
        <v>22737</v>
      </c>
      <c r="N199" s="9">
        <v>1</v>
      </c>
    </row>
    <row r="200" spans="3:14" ht="15.75" hidden="1" x14ac:dyDescent="0.25">
      <c r="C200" s="8" t="s">
        <v>491</v>
      </c>
      <c r="D200" s="9" t="s">
        <v>72</v>
      </c>
      <c r="E200" s="9" t="s">
        <v>492</v>
      </c>
      <c r="F200" s="9" t="s">
        <v>493</v>
      </c>
      <c r="G200" s="9" t="s">
        <v>494</v>
      </c>
      <c r="H200" s="10">
        <v>5959</v>
      </c>
      <c r="I200" s="10">
        <v>6555</v>
      </c>
      <c r="J200" s="10">
        <v>7151</v>
      </c>
      <c r="K200" s="10">
        <v>7747</v>
      </c>
      <c r="L200" s="10">
        <v>8343</v>
      </c>
      <c r="M200" s="10">
        <v>22737</v>
      </c>
      <c r="N200" s="9">
        <v>0</v>
      </c>
    </row>
    <row r="201" spans="3:14" ht="15.75" hidden="1" x14ac:dyDescent="0.25">
      <c r="C201" s="8" t="s">
        <v>495</v>
      </c>
      <c r="D201" s="9" t="s">
        <v>12</v>
      </c>
      <c r="E201" s="9" t="s">
        <v>496</v>
      </c>
      <c r="F201" s="9" t="s">
        <v>497</v>
      </c>
      <c r="G201" s="9" t="s">
        <v>32</v>
      </c>
      <c r="H201" s="10">
        <v>7243</v>
      </c>
      <c r="I201" s="10">
        <v>8330</v>
      </c>
      <c r="J201" s="10">
        <v>9417</v>
      </c>
      <c r="K201" s="10">
        <v>10503</v>
      </c>
      <c r="L201" s="10">
        <v>11590</v>
      </c>
      <c r="M201" s="10">
        <v>22737</v>
      </c>
      <c r="N201" s="9">
        <v>0</v>
      </c>
    </row>
    <row r="202" spans="3:14" ht="15.75" hidden="1" x14ac:dyDescent="0.25">
      <c r="C202" s="8" t="s">
        <v>498</v>
      </c>
      <c r="D202" s="9" t="s">
        <v>72</v>
      </c>
      <c r="E202" s="9" t="s">
        <v>499</v>
      </c>
      <c r="F202" s="9" t="s">
        <v>500</v>
      </c>
      <c r="G202" s="9" t="s">
        <v>75</v>
      </c>
      <c r="H202" s="10">
        <v>3010</v>
      </c>
      <c r="I202" s="10">
        <v>3311</v>
      </c>
      <c r="J202" s="10">
        <v>3612</v>
      </c>
      <c r="K202" s="10">
        <v>3913</v>
      </c>
      <c r="L202" s="10">
        <v>4214</v>
      </c>
      <c r="M202" s="10">
        <v>22737</v>
      </c>
      <c r="N202" s="9">
        <v>1</v>
      </c>
    </row>
    <row r="203" spans="3:14" ht="15.75" hidden="1" x14ac:dyDescent="0.25">
      <c r="C203" s="8" t="s">
        <v>501</v>
      </c>
      <c r="D203" s="9" t="s">
        <v>72</v>
      </c>
      <c r="E203" s="9" t="s">
        <v>502</v>
      </c>
      <c r="F203" s="9" t="s">
        <v>503</v>
      </c>
      <c r="G203" s="9" t="s">
        <v>504</v>
      </c>
      <c r="H203" s="10">
        <v>3658</v>
      </c>
      <c r="I203" s="10">
        <v>4024</v>
      </c>
      <c r="J203" s="10">
        <v>4390</v>
      </c>
      <c r="K203" s="10">
        <v>4756</v>
      </c>
      <c r="L203" s="10">
        <v>5122</v>
      </c>
      <c r="M203" s="10">
        <v>22737</v>
      </c>
      <c r="N203" s="9">
        <v>1</v>
      </c>
    </row>
    <row r="204" spans="3:14" ht="15.75" hidden="1" x14ac:dyDescent="0.25">
      <c r="C204" s="8" t="s">
        <v>505</v>
      </c>
      <c r="D204" s="9" t="s">
        <v>72</v>
      </c>
      <c r="E204" s="9" t="s">
        <v>506</v>
      </c>
      <c r="F204" s="9" t="s">
        <v>507</v>
      </c>
      <c r="G204" s="9" t="s">
        <v>508</v>
      </c>
      <c r="H204" s="10">
        <v>2867</v>
      </c>
      <c r="I204" s="10">
        <v>3153</v>
      </c>
      <c r="J204" s="10">
        <v>3440</v>
      </c>
      <c r="K204" s="10">
        <v>3727</v>
      </c>
      <c r="L204" s="10">
        <v>4013</v>
      </c>
      <c r="M204" s="10">
        <v>22737</v>
      </c>
      <c r="N204" s="9">
        <v>1</v>
      </c>
    </row>
    <row r="205" spans="3:14" ht="15.75" hidden="1" x14ac:dyDescent="0.25">
      <c r="C205" s="8" t="s">
        <v>509</v>
      </c>
      <c r="D205" s="9" t="s">
        <v>72</v>
      </c>
      <c r="E205" s="9" t="s">
        <v>510</v>
      </c>
      <c r="F205" s="9" t="s">
        <v>511</v>
      </c>
      <c r="G205" s="9" t="s">
        <v>75</v>
      </c>
      <c r="H205" s="10">
        <v>3010</v>
      </c>
      <c r="I205" s="10">
        <v>3311</v>
      </c>
      <c r="J205" s="10">
        <v>3612</v>
      </c>
      <c r="K205" s="10">
        <v>3913</v>
      </c>
      <c r="L205" s="10">
        <v>4214</v>
      </c>
      <c r="M205" s="10">
        <v>22737</v>
      </c>
      <c r="N205" s="9">
        <v>1</v>
      </c>
    </row>
    <row r="206" spans="3:14" ht="15.75" hidden="1" x14ac:dyDescent="0.25">
      <c r="C206" s="8" t="s">
        <v>512</v>
      </c>
      <c r="D206" s="9" t="s">
        <v>72</v>
      </c>
      <c r="E206" s="9" t="s">
        <v>513</v>
      </c>
      <c r="F206" s="9" t="s">
        <v>514</v>
      </c>
      <c r="G206" s="9" t="s">
        <v>508</v>
      </c>
      <c r="H206" s="10">
        <v>2867</v>
      </c>
      <c r="I206" s="10">
        <v>3153</v>
      </c>
      <c r="J206" s="10">
        <v>3440</v>
      </c>
      <c r="K206" s="10">
        <v>3727</v>
      </c>
      <c r="L206" s="10">
        <v>4013</v>
      </c>
      <c r="M206" s="10">
        <v>22737</v>
      </c>
      <c r="N206" s="9">
        <v>1</v>
      </c>
    </row>
    <row r="207" spans="3:14" ht="15.75" hidden="1" x14ac:dyDescent="0.25">
      <c r="C207" s="8" t="s">
        <v>515</v>
      </c>
      <c r="D207" s="9" t="s">
        <v>12</v>
      </c>
      <c r="E207" s="9" t="s">
        <v>516</v>
      </c>
      <c r="F207" s="9" t="s">
        <v>517</v>
      </c>
      <c r="G207" s="9" t="s">
        <v>108</v>
      </c>
      <c r="H207" s="10">
        <v>3841</v>
      </c>
      <c r="I207" s="10">
        <v>4418</v>
      </c>
      <c r="J207" s="10">
        <v>4994</v>
      </c>
      <c r="K207" s="10">
        <v>5570</v>
      </c>
      <c r="L207" s="10">
        <v>6146</v>
      </c>
      <c r="M207" s="10">
        <v>22737</v>
      </c>
      <c r="N207" s="9">
        <v>0</v>
      </c>
    </row>
    <row r="208" spans="3:14" ht="15.75" hidden="1" x14ac:dyDescent="0.25">
      <c r="C208" s="8" t="s">
        <v>518</v>
      </c>
      <c r="D208" s="9" t="s">
        <v>12</v>
      </c>
      <c r="E208" s="9" t="s">
        <v>519</v>
      </c>
      <c r="F208" s="9" t="s">
        <v>520</v>
      </c>
      <c r="G208" s="9" t="s">
        <v>47</v>
      </c>
      <c r="H208" s="10">
        <v>4033</v>
      </c>
      <c r="I208" s="10">
        <v>4638</v>
      </c>
      <c r="J208" s="10">
        <v>5244</v>
      </c>
      <c r="K208" s="10">
        <v>5849</v>
      </c>
      <c r="L208" s="10">
        <v>6454</v>
      </c>
      <c r="M208" s="10">
        <v>22737</v>
      </c>
      <c r="N208" s="9">
        <v>0</v>
      </c>
    </row>
    <row r="209" spans="3:14" ht="15.75" hidden="1" x14ac:dyDescent="0.25">
      <c r="C209" s="8" t="s">
        <v>521</v>
      </c>
      <c r="D209" s="9" t="s">
        <v>12</v>
      </c>
      <c r="E209" s="9" t="s">
        <v>522</v>
      </c>
      <c r="F209" s="9" t="s">
        <v>523</v>
      </c>
      <c r="G209" s="9" t="s">
        <v>15</v>
      </c>
      <c r="H209" s="10">
        <v>4669</v>
      </c>
      <c r="I209" s="10">
        <v>5370</v>
      </c>
      <c r="J209" s="10">
        <v>6070</v>
      </c>
      <c r="K209" s="10">
        <v>6770</v>
      </c>
      <c r="L209" s="10">
        <v>7471</v>
      </c>
      <c r="M209" s="10">
        <v>22737</v>
      </c>
      <c r="N209" s="9">
        <v>0</v>
      </c>
    </row>
    <row r="210" spans="3:14" ht="15.75" hidden="1" x14ac:dyDescent="0.25">
      <c r="C210" s="8" t="s">
        <v>524</v>
      </c>
      <c r="D210" s="9" t="s">
        <v>12</v>
      </c>
      <c r="E210" s="9" t="s">
        <v>525</v>
      </c>
      <c r="F210" s="9" t="s">
        <v>526</v>
      </c>
      <c r="G210" s="9" t="s">
        <v>121</v>
      </c>
      <c r="H210" s="10">
        <v>5675</v>
      </c>
      <c r="I210" s="10">
        <v>6527</v>
      </c>
      <c r="J210" s="10">
        <v>7378</v>
      </c>
      <c r="K210" s="10">
        <v>8230</v>
      </c>
      <c r="L210" s="10">
        <v>9081</v>
      </c>
      <c r="M210" s="10">
        <v>22737</v>
      </c>
      <c r="N210" s="9">
        <v>0</v>
      </c>
    </row>
    <row r="211" spans="3:14" ht="15.75" hidden="1" x14ac:dyDescent="0.25">
      <c r="C211" s="8" t="s">
        <v>527</v>
      </c>
      <c r="D211" s="9" t="s">
        <v>12</v>
      </c>
      <c r="E211" s="9" t="s">
        <v>528</v>
      </c>
      <c r="F211" s="9" t="s">
        <v>529</v>
      </c>
      <c r="G211" s="9" t="s">
        <v>32</v>
      </c>
      <c r="H211" s="10">
        <v>7243</v>
      </c>
      <c r="I211" s="10">
        <v>8330</v>
      </c>
      <c r="J211" s="10">
        <v>9417</v>
      </c>
      <c r="K211" s="10">
        <v>10503</v>
      </c>
      <c r="L211" s="10">
        <v>11590</v>
      </c>
      <c r="M211" s="10">
        <v>22737</v>
      </c>
      <c r="N211" s="9">
        <v>0</v>
      </c>
    </row>
    <row r="212" spans="3:14" ht="15.75" hidden="1" x14ac:dyDescent="0.25">
      <c r="C212" s="8" t="s">
        <v>530</v>
      </c>
      <c r="D212" s="9" t="s">
        <v>12</v>
      </c>
      <c r="E212" s="9" t="s">
        <v>531</v>
      </c>
      <c r="F212" s="9" t="s">
        <v>532</v>
      </c>
      <c r="G212" s="9" t="s">
        <v>100</v>
      </c>
      <c r="H212" s="10">
        <v>7606</v>
      </c>
      <c r="I212" s="10">
        <v>8746</v>
      </c>
      <c r="J212" s="10">
        <v>9887</v>
      </c>
      <c r="K212" s="10">
        <v>11028</v>
      </c>
      <c r="L212" s="10">
        <v>12170</v>
      </c>
      <c r="M212" s="10">
        <v>22737</v>
      </c>
      <c r="N212" s="9">
        <v>0</v>
      </c>
    </row>
    <row r="213" spans="3:14" ht="15.75" hidden="1" x14ac:dyDescent="0.25">
      <c r="C213" s="8" t="s">
        <v>533</v>
      </c>
      <c r="D213" s="9" t="s">
        <v>12</v>
      </c>
      <c r="E213" s="9" t="s">
        <v>534</v>
      </c>
      <c r="F213" s="9" t="s">
        <v>535</v>
      </c>
      <c r="G213" s="9" t="s">
        <v>100</v>
      </c>
      <c r="H213" s="10">
        <v>7606</v>
      </c>
      <c r="I213" s="10">
        <v>8746</v>
      </c>
      <c r="J213" s="10">
        <v>9887</v>
      </c>
      <c r="K213" s="10">
        <v>11028</v>
      </c>
      <c r="L213" s="10">
        <v>12170</v>
      </c>
      <c r="M213" s="10">
        <v>22737</v>
      </c>
      <c r="N213" s="9">
        <v>0</v>
      </c>
    </row>
    <row r="214" spans="3:14" ht="15.75" hidden="1" x14ac:dyDescent="0.25">
      <c r="C214" s="8" t="s">
        <v>536</v>
      </c>
      <c r="D214" s="9" t="s">
        <v>12</v>
      </c>
      <c r="E214" s="9" t="s">
        <v>537</v>
      </c>
      <c r="F214" s="9" t="s">
        <v>538</v>
      </c>
      <c r="G214" s="9" t="s">
        <v>104</v>
      </c>
      <c r="H214" s="10">
        <v>8385</v>
      </c>
      <c r="I214" s="10">
        <v>9643</v>
      </c>
      <c r="J214" s="10">
        <v>10901</v>
      </c>
      <c r="K214" s="10">
        <v>12159</v>
      </c>
      <c r="L214" s="10">
        <v>13417</v>
      </c>
      <c r="M214" s="10">
        <v>22737</v>
      </c>
      <c r="N214" s="9">
        <v>0</v>
      </c>
    </row>
    <row r="215" spans="3:14" ht="15.75" hidden="1" x14ac:dyDescent="0.25">
      <c r="C215" s="8" t="s">
        <v>539</v>
      </c>
      <c r="D215" s="9" t="s">
        <v>12</v>
      </c>
      <c r="E215" s="9" t="s">
        <v>540</v>
      </c>
      <c r="F215" s="9" t="s">
        <v>541</v>
      </c>
      <c r="G215" s="9" t="s">
        <v>542</v>
      </c>
      <c r="H215" s="10">
        <v>8804</v>
      </c>
      <c r="I215" s="10">
        <v>10125</v>
      </c>
      <c r="J215" s="10">
        <v>11446</v>
      </c>
      <c r="K215" s="10">
        <v>12767</v>
      </c>
      <c r="L215" s="10">
        <v>14088</v>
      </c>
      <c r="M215" s="10">
        <v>22737</v>
      </c>
      <c r="N215" s="9">
        <v>0</v>
      </c>
    </row>
    <row r="216" spans="3:14" ht="15.75" hidden="1" x14ac:dyDescent="0.25">
      <c r="C216" s="8" t="s">
        <v>543</v>
      </c>
      <c r="D216" s="9" t="s">
        <v>183</v>
      </c>
      <c r="E216" s="9" t="s">
        <v>544</v>
      </c>
      <c r="F216" s="9" t="s">
        <v>545</v>
      </c>
      <c r="G216" s="9" t="s">
        <v>546</v>
      </c>
      <c r="H216" s="10">
        <v>5028</v>
      </c>
      <c r="I216" s="10">
        <v>5530</v>
      </c>
      <c r="J216" s="10">
        <v>6033</v>
      </c>
      <c r="K216" s="10">
        <v>6536</v>
      </c>
      <c r="L216" s="10">
        <v>7039</v>
      </c>
      <c r="M216" s="10">
        <v>22737</v>
      </c>
      <c r="N216" s="9">
        <v>1</v>
      </c>
    </row>
    <row r="217" spans="3:14" ht="15.75" hidden="1" x14ac:dyDescent="0.25">
      <c r="C217" s="8" t="s">
        <v>547</v>
      </c>
      <c r="D217" s="9" t="s">
        <v>183</v>
      </c>
      <c r="E217" s="9" t="s">
        <v>548</v>
      </c>
      <c r="F217" s="9" t="s">
        <v>549</v>
      </c>
      <c r="G217" s="9" t="s">
        <v>411</v>
      </c>
      <c r="H217" s="10">
        <v>5543</v>
      </c>
      <c r="I217" s="10">
        <v>6097</v>
      </c>
      <c r="J217" s="10">
        <v>6652</v>
      </c>
      <c r="K217" s="10">
        <v>7206</v>
      </c>
      <c r="L217" s="10">
        <v>7760</v>
      </c>
      <c r="M217" s="10">
        <v>22737</v>
      </c>
      <c r="N217" s="9">
        <v>1</v>
      </c>
    </row>
    <row r="218" spans="3:14" ht="15.75" hidden="1" x14ac:dyDescent="0.25">
      <c r="C218" s="8" t="s">
        <v>550</v>
      </c>
      <c r="D218" s="9" t="s">
        <v>183</v>
      </c>
      <c r="E218" s="9" t="s">
        <v>551</v>
      </c>
      <c r="F218" s="9" t="s">
        <v>552</v>
      </c>
      <c r="G218" s="9" t="s">
        <v>407</v>
      </c>
      <c r="H218" s="10">
        <v>6111</v>
      </c>
      <c r="I218" s="10">
        <v>6722</v>
      </c>
      <c r="J218" s="10">
        <v>7333</v>
      </c>
      <c r="K218" s="10">
        <v>7944</v>
      </c>
      <c r="L218" s="10">
        <v>8556</v>
      </c>
      <c r="M218" s="10">
        <v>22737</v>
      </c>
      <c r="N218" s="9">
        <v>0</v>
      </c>
    </row>
    <row r="219" spans="3:14" ht="15.75" hidden="1" x14ac:dyDescent="0.25">
      <c r="C219" s="8" t="s">
        <v>553</v>
      </c>
      <c r="D219" s="9" t="s">
        <v>183</v>
      </c>
      <c r="E219" s="9" t="s">
        <v>554</v>
      </c>
      <c r="F219" s="9" t="s">
        <v>555</v>
      </c>
      <c r="G219" s="9" t="s">
        <v>556</v>
      </c>
      <c r="H219" s="10">
        <v>4788</v>
      </c>
      <c r="I219" s="10">
        <v>5267</v>
      </c>
      <c r="J219" s="10">
        <v>5746</v>
      </c>
      <c r="K219" s="10">
        <v>6225</v>
      </c>
      <c r="L219" s="10">
        <v>6703</v>
      </c>
      <c r="M219" s="10">
        <v>22737</v>
      </c>
      <c r="N219" s="9">
        <v>1</v>
      </c>
    </row>
    <row r="220" spans="3:14" ht="15.75" hidden="1" x14ac:dyDescent="0.25">
      <c r="C220" s="8" t="s">
        <v>557</v>
      </c>
      <c r="D220" s="9" t="s">
        <v>183</v>
      </c>
      <c r="E220" s="9" t="s">
        <v>558</v>
      </c>
      <c r="F220" s="9" t="s">
        <v>559</v>
      </c>
      <c r="G220" s="9" t="s">
        <v>403</v>
      </c>
      <c r="H220" s="10">
        <v>5279</v>
      </c>
      <c r="I220" s="10">
        <v>5807</v>
      </c>
      <c r="J220" s="10">
        <v>6335</v>
      </c>
      <c r="K220" s="10">
        <v>6863</v>
      </c>
      <c r="L220" s="10">
        <v>7391</v>
      </c>
      <c r="M220" s="10">
        <v>22737</v>
      </c>
      <c r="N220" s="9">
        <v>1</v>
      </c>
    </row>
    <row r="221" spans="3:14" ht="15.75" hidden="1" x14ac:dyDescent="0.25">
      <c r="C221" s="8" t="s">
        <v>560</v>
      </c>
      <c r="D221" s="9" t="s">
        <v>183</v>
      </c>
      <c r="E221" s="9" t="s">
        <v>561</v>
      </c>
      <c r="F221" s="9" t="s">
        <v>562</v>
      </c>
      <c r="G221" s="9" t="s">
        <v>563</v>
      </c>
      <c r="H221" s="10">
        <v>5820</v>
      </c>
      <c r="I221" s="10">
        <v>6402</v>
      </c>
      <c r="J221" s="10">
        <v>6984</v>
      </c>
      <c r="K221" s="10">
        <v>7566</v>
      </c>
      <c r="L221" s="10">
        <v>8148</v>
      </c>
      <c r="M221" s="10">
        <v>22737</v>
      </c>
      <c r="N221" s="9">
        <v>0</v>
      </c>
    </row>
    <row r="222" spans="3:14" ht="15.75" hidden="1" x14ac:dyDescent="0.25">
      <c r="C222" s="8" t="s">
        <v>564</v>
      </c>
      <c r="D222" s="9" t="s">
        <v>183</v>
      </c>
      <c r="E222" s="9" t="s">
        <v>565</v>
      </c>
      <c r="F222" s="9" t="s">
        <v>566</v>
      </c>
      <c r="G222" s="9" t="s">
        <v>567</v>
      </c>
      <c r="H222" s="10">
        <v>6417</v>
      </c>
      <c r="I222" s="10">
        <v>7058</v>
      </c>
      <c r="J222" s="10">
        <v>7700</v>
      </c>
      <c r="K222" s="10">
        <v>8342</v>
      </c>
      <c r="L222" s="10">
        <v>8983</v>
      </c>
      <c r="M222" s="10">
        <v>22737</v>
      </c>
      <c r="N222" s="9">
        <v>0</v>
      </c>
    </row>
    <row r="223" spans="3:14" ht="15.75" hidden="1" x14ac:dyDescent="0.25">
      <c r="C223" s="8" t="s">
        <v>568</v>
      </c>
      <c r="D223" s="9" t="s">
        <v>183</v>
      </c>
      <c r="E223" s="9" t="s">
        <v>569</v>
      </c>
      <c r="F223" s="9" t="s">
        <v>570</v>
      </c>
      <c r="G223" s="9" t="s">
        <v>563</v>
      </c>
      <c r="H223" s="10">
        <v>5820</v>
      </c>
      <c r="I223" s="10">
        <v>6402</v>
      </c>
      <c r="J223" s="10">
        <v>6984</v>
      </c>
      <c r="K223" s="10">
        <v>7566</v>
      </c>
      <c r="L223" s="10">
        <v>8148</v>
      </c>
      <c r="M223" s="10">
        <v>22737</v>
      </c>
      <c r="N223" s="9">
        <v>1</v>
      </c>
    </row>
    <row r="224" spans="3:14" ht="15.75" hidden="1" x14ac:dyDescent="0.25">
      <c r="C224" s="8" t="s">
        <v>571</v>
      </c>
      <c r="D224" s="9" t="s">
        <v>183</v>
      </c>
      <c r="E224" s="9" t="s">
        <v>572</v>
      </c>
      <c r="F224" s="9" t="s">
        <v>573</v>
      </c>
      <c r="G224" s="9" t="s">
        <v>407</v>
      </c>
      <c r="H224" s="10">
        <v>6111</v>
      </c>
      <c r="I224" s="10">
        <v>6722</v>
      </c>
      <c r="J224" s="10">
        <v>7333</v>
      </c>
      <c r="K224" s="10">
        <v>7944</v>
      </c>
      <c r="L224" s="10">
        <v>8556</v>
      </c>
      <c r="M224" s="10">
        <v>22737</v>
      </c>
      <c r="N224" s="9">
        <v>0</v>
      </c>
    </row>
    <row r="225" spans="3:14" ht="15.75" hidden="1" x14ac:dyDescent="0.25">
      <c r="C225" s="8" t="s">
        <v>574</v>
      </c>
      <c r="D225" s="9" t="s">
        <v>183</v>
      </c>
      <c r="E225" s="9" t="s">
        <v>575</v>
      </c>
      <c r="F225" s="9" t="s">
        <v>576</v>
      </c>
      <c r="G225" s="9" t="s">
        <v>577</v>
      </c>
      <c r="H225" s="10">
        <v>3087</v>
      </c>
      <c r="I225" s="10">
        <v>3395</v>
      </c>
      <c r="J225" s="10">
        <v>3704</v>
      </c>
      <c r="K225" s="10">
        <v>4013</v>
      </c>
      <c r="L225" s="10">
        <v>4321</v>
      </c>
      <c r="M225" s="10">
        <v>22737</v>
      </c>
      <c r="N225" s="9">
        <v>1</v>
      </c>
    </row>
    <row r="226" spans="3:14" ht="15.75" hidden="1" x14ac:dyDescent="0.25">
      <c r="C226" s="8" t="s">
        <v>578</v>
      </c>
      <c r="D226" s="9" t="s">
        <v>183</v>
      </c>
      <c r="E226" s="9" t="s">
        <v>579</v>
      </c>
      <c r="F226" s="9" t="s">
        <v>580</v>
      </c>
      <c r="G226" s="9" t="s">
        <v>581</v>
      </c>
      <c r="H226" s="10">
        <v>4560</v>
      </c>
      <c r="I226" s="10">
        <v>5016</v>
      </c>
      <c r="J226" s="10">
        <v>5472</v>
      </c>
      <c r="K226" s="10">
        <v>5928</v>
      </c>
      <c r="L226" s="10">
        <v>6384</v>
      </c>
      <c r="M226" s="10">
        <v>22737</v>
      </c>
      <c r="N226" s="9">
        <v>1</v>
      </c>
    </row>
    <row r="227" spans="3:14" ht="15.75" hidden="1" x14ac:dyDescent="0.25">
      <c r="C227" s="8" t="s">
        <v>582</v>
      </c>
      <c r="D227" s="9" t="s">
        <v>183</v>
      </c>
      <c r="E227" s="9" t="s">
        <v>583</v>
      </c>
      <c r="F227" s="9" t="s">
        <v>584</v>
      </c>
      <c r="G227" s="9" t="s">
        <v>556</v>
      </c>
      <c r="H227" s="10">
        <v>4788</v>
      </c>
      <c r="I227" s="10">
        <v>5267</v>
      </c>
      <c r="J227" s="10">
        <v>5746</v>
      </c>
      <c r="K227" s="10">
        <v>6225</v>
      </c>
      <c r="L227" s="10">
        <v>6703</v>
      </c>
      <c r="M227" s="10">
        <v>22737</v>
      </c>
      <c r="N227" s="9">
        <v>1</v>
      </c>
    </row>
    <row r="228" spans="3:14" ht="15.75" hidden="1" x14ac:dyDescent="0.25">
      <c r="C228" s="8" t="s">
        <v>585</v>
      </c>
      <c r="D228" s="9" t="s">
        <v>183</v>
      </c>
      <c r="E228" s="9" t="s">
        <v>586</v>
      </c>
      <c r="F228" s="9" t="s">
        <v>587</v>
      </c>
      <c r="G228" s="9" t="s">
        <v>403</v>
      </c>
      <c r="H228" s="10">
        <v>5279</v>
      </c>
      <c r="I228" s="10">
        <v>5807</v>
      </c>
      <c r="J228" s="10">
        <v>6335</v>
      </c>
      <c r="K228" s="10">
        <v>6863</v>
      </c>
      <c r="L228" s="10">
        <v>7391</v>
      </c>
      <c r="M228" s="10">
        <v>22737</v>
      </c>
      <c r="N228" s="9">
        <v>1</v>
      </c>
    </row>
    <row r="229" spans="3:14" ht="15.75" hidden="1" x14ac:dyDescent="0.25">
      <c r="C229" s="8" t="s">
        <v>588</v>
      </c>
      <c r="D229" s="9" t="s">
        <v>183</v>
      </c>
      <c r="E229" s="9" t="s">
        <v>589</v>
      </c>
      <c r="F229" s="9" t="s">
        <v>590</v>
      </c>
      <c r="G229" s="9" t="s">
        <v>403</v>
      </c>
      <c r="H229" s="10">
        <v>5279</v>
      </c>
      <c r="I229" s="10">
        <v>5807</v>
      </c>
      <c r="J229" s="10">
        <v>6335</v>
      </c>
      <c r="K229" s="10">
        <v>6863</v>
      </c>
      <c r="L229" s="10">
        <v>7391</v>
      </c>
      <c r="M229" s="10">
        <v>22737</v>
      </c>
      <c r="N229" s="9">
        <v>1</v>
      </c>
    </row>
    <row r="230" spans="3:14" ht="15.75" hidden="1" x14ac:dyDescent="0.25">
      <c r="C230" s="8" t="s">
        <v>591</v>
      </c>
      <c r="D230" s="9" t="s">
        <v>183</v>
      </c>
      <c r="E230" s="9" t="s">
        <v>592</v>
      </c>
      <c r="F230" s="9" t="s">
        <v>593</v>
      </c>
      <c r="G230" s="9" t="s">
        <v>403</v>
      </c>
      <c r="H230" s="10">
        <v>5279</v>
      </c>
      <c r="I230" s="10">
        <v>5807</v>
      </c>
      <c r="J230" s="10">
        <v>6335</v>
      </c>
      <c r="K230" s="10">
        <v>6863</v>
      </c>
      <c r="L230" s="10">
        <v>7391</v>
      </c>
      <c r="M230" s="10">
        <v>22737</v>
      </c>
      <c r="N230" s="9">
        <v>1</v>
      </c>
    </row>
    <row r="231" spans="3:14" ht="15.75" hidden="1" x14ac:dyDescent="0.25">
      <c r="C231" s="8" t="s">
        <v>594</v>
      </c>
      <c r="D231" s="9" t="s">
        <v>183</v>
      </c>
      <c r="E231" s="9" t="s">
        <v>595</v>
      </c>
      <c r="F231" s="9" t="s">
        <v>596</v>
      </c>
      <c r="G231" s="9" t="s">
        <v>563</v>
      </c>
      <c r="H231" s="10">
        <v>5820</v>
      </c>
      <c r="I231" s="10">
        <v>6402</v>
      </c>
      <c r="J231" s="10">
        <v>6984</v>
      </c>
      <c r="K231" s="10">
        <v>7566</v>
      </c>
      <c r="L231" s="10">
        <v>8148</v>
      </c>
      <c r="M231" s="10">
        <v>22737</v>
      </c>
      <c r="N231" s="9">
        <v>1</v>
      </c>
    </row>
    <row r="232" spans="3:14" ht="15.75" hidden="1" x14ac:dyDescent="0.25">
      <c r="C232" s="8" t="s">
        <v>597</v>
      </c>
      <c r="D232" s="9" t="s">
        <v>183</v>
      </c>
      <c r="E232" s="9" t="s">
        <v>598</v>
      </c>
      <c r="F232" s="9" t="s">
        <v>599</v>
      </c>
      <c r="G232" s="9" t="s">
        <v>567</v>
      </c>
      <c r="H232" s="10">
        <v>6417</v>
      </c>
      <c r="I232" s="10">
        <v>7058</v>
      </c>
      <c r="J232" s="10">
        <v>7700</v>
      </c>
      <c r="K232" s="10">
        <v>8342</v>
      </c>
      <c r="L232" s="10">
        <v>8983</v>
      </c>
      <c r="M232" s="10">
        <v>22737</v>
      </c>
      <c r="N232" s="9">
        <v>0</v>
      </c>
    </row>
    <row r="233" spans="3:14" ht="15.75" hidden="1" x14ac:dyDescent="0.25">
      <c r="C233" s="8" t="s">
        <v>600</v>
      </c>
      <c r="D233" s="9" t="s">
        <v>284</v>
      </c>
      <c r="E233" s="9" t="s">
        <v>601</v>
      </c>
      <c r="F233" s="9" t="s">
        <v>602</v>
      </c>
      <c r="G233" s="9" t="s">
        <v>603</v>
      </c>
      <c r="H233" s="10">
        <v>4033</v>
      </c>
      <c r="I233" s="10">
        <v>4437</v>
      </c>
      <c r="J233" s="10">
        <v>4840</v>
      </c>
      <c r="K233" s="10">
        <v>5244</v>
      </c>
      <c r="L233" s="10">
        <v>5647</v>
      </c>
      <c r="M233" s="10">
        <v>22737</v>
      </c>
      <c r="N233" s="9">
        <v>1</v>
      </c>
    </row>
    <row r="234" spans="3:14" ht="15.75" hidden="1" x14ac:dyDescent="0.25">
      <c r="C234" s="8" t="s">
        <v>604</v>
      </c>
      <c r="D234" s="9" t="s">
        <v>284</v>
      </c>
      <c r="E234" s="9" t="s">
        <v>605</v>
      </c>
      <c r="F234" s="9" t="s">
        <v>606</v>
      </c>
      <c r="G234" s="9" t="s">
        <v>607</v>
      </c>
      <c r="H234" s="10">
        <v>4669</v>
      </c>
      <c r="I234" s="10">
        <v>5136</v>
      </c>
      <c r="J234" s="10">
        <v>5603</v>
      </c>
      <c r="K234" s="10">
        <v>6070</v>
      </c>
      <c r="L234" s="10">
        <v>6537</v>
      </c>
      <c r="M234" s="10">
        <v>22737</v>
      </c>
      <c r="N234" s="9">
        <v>1</v>
      </c>
    </row>
    <row r="235" spans="3:14" ht="15.75" hidden="1" x14ac:dyDescent="0.25">
      <c r="C235" s="8" t="s">
        <v>608</v>
      </c>
      <c r="D235" s="9" t="s">
        <v>284</v>
      </c>
      <c r="E235" s="9" t="s">
        <v>609</v>
      </c>
      <c r="F235" s="9" t="s">
        <v>610</v>
      </c>
      <c r="G235" s="9" t="s">
        <v>611</v>
      </c>
      <c r="H235" s="10">
        <v>6257</v>
      </c>
      <c r="I235" s="10">
        <v>6883</v>
      </c>
      <c r="J235" s="10">
        <v>7509</v>
      </c>
      <c r="K235" s="10">
        <v>8134</v>
      </c>
      <c r="L235" s="10">
        <v>8760</v>
      </c>
      <c r="M235" s="10">
        <v>22737</v>
      </c>
      <c r="N235" s="9">
        <v>1</v>
      </c>
    </row>
    <row r="236" spans="3:14" ht="15.75" hidden="1" x14ac:dyDescent="0.25">
      <c r="C236" s="8" t="s">
        <v>612</v>
      </c>
      <c r="D236" s="9" t="s">
        <v>12</v>
      </c>
      <c r="E236" s="9" t="s">
        <v>613</v>
      </c>
      <c r="F236" s="9" t="s">
        <v>614</v>
      </c>
      <c r="G236" s="9" t="s">
        <v>15</v>
      </c>
      <c r="H236" s="10">
        <v>4669</v>
      </c>
      <c r="I236" s="10">
        <v>5370</v>
      </c>
      <c r="J236" s="10">
        <v>6070</v>
      </c>
      <c r="K236" s="10">
        <v>6770</v>
      </c>
      <c r="L236" s="10">
        <v>7471</v>
      </c>
      <c r="M236" s="10">
        <v>22737</v>
      </c>
      <c r="N236" s="9">
        <v>0</v>
      </c>
    </row>
    <row r="237" spans="3:14" ht="15.75" hidden="1" x14ac:dyDescent="0.25">
      <c r="C237" s="8" t="s">
        <v>615</v>
      </c>
      <c r="D237" s="9" t="s">
        <v>183</v>
      </c>
      <c r="E237" s="9" t="s">
        <v>616</v>
      </c>
      <c r="F237" s="9" t="s">
        <v>617</v>
      </c>
      <c r="G237" s="9" t="s">
        <v>403</v>
      </c>
      <c r="H237" s="10">
        <v>5279</v>
      </c>
      <c r="I237" s="10">
        <v>5807</v>
      </c>
      <c r="J237" s="10">
        <v>6335</v>
      </c>
      <c r="K237" s="10">
        <v>6863</v>
      </c>
      <c r="L237" s="10">
        <v>7391</v>
      </c>
      <c r="M237" s="10">
        <v>22737</v>
      </c>
      <c r="N237" s="9">
        <v>0</v>
      </c>
    </row>
    <row r="238" spans="3:14" ht="15.75" hidden="1" x14ac:dyDescent="0.25">
      <c r="C238" s="8" t="s">
        <v>618</v>
      </c>
      <c r="D238" s="9" t="s">
        <v>183</v>
      </c>
      <c r="E238" s="9" t="s">
        <v>619</v>
      </c>
      <c r="F238" s="9" t="s">
        <v>620</v>
      </c>
      <c r="G238" s="9" t="s">
        <v>621</v>
      </c>
      <c r="H238" s="10">
        <v>6737</v>
      </c>
      <c r="I238" s="10">
        <v>7411</v>
      </c>
      <c r="J238" s="10">
        <v>8085</v>
      </c>
      <c r="K238" s="10">
        <v>8759</v>
      </c>
      <c r="L238" s="10">
        <v>9432</v>
      </c>
      <c r="M238" s="10">
        <v>22737</v>
      </c>
      <c r="N238" s="9">
        <v>0</v>
      </c>
    </row>
    <row r="239" spans="3:14" ht="15.75" hidden="1" x14ac:dyDescent="0.25">
      <c r="C239" s="8" t="s">
        <v>622</v>
      </c>
      <c r="D239" s="9" t="s">
        <v>183</v>
      </c>
      <c r="E239" s="9" t="s">
        <v>623</v>
      </c>
      <c r="F239" s="9" t="s">
        <v>624</v>
      </c>
      <c r="G239" s="9" t="s">
        <v>625</v>
      </c>
      <c r="H239" s="10">
        <v>7799</v>
      </c>
      <c r="I239" s="10">
        <v>8579</v>
      </c>
      <c r="J239" s="10">
        <v>9360</v>
      </c>
      <c r="K239" s="10">
        <v>10139</v>
      </c>
      <c r="L239" s="10">
        <v>10919</v>
      </c>
      <c r="M239" s="10">
        <v>22737</v>
      </c>
      <c r="N239" s="9">
        <v>0</v>
      </c>
    </row>
    <row r="240" spans="3:14" ht="15.75" hidden="1" x14ac:dyDescent="0.25">
      <c r="C240" s="8" t="s">
        <v>626</v>
      </c>
      <c r="D240" s="9" t="s">
        <v>183</v>
      </c>
      <c r="E240" s="9" t="s">
        <v>627</v>
      </c>
      <c r="F240" s="9" t="s">
        <v>628</v>
      </c>
      <c r="G240" s="9" t="s">
        <v>581</v>
      </c>
      <c r="H240" s="10">
        <v>4560</v>
      </c>
      <c r="I240" s="10">
        <v>5016</v>
      </c>
      <c r="J240" s="10">
        <v>5472</v>
      </c>
      <c r="K240" s="10">
        <v>5928</v>
      </c>
      <c r="L240" s="10">
        <v>6384</v>
      </c>
      <c r="M240" s="10">
        <v>22737</v>
      </c>
      <c r="N240" s="9">
        <v>0</v>
      </c>
    </row>
    <row r="241" spans="3:14" ht="15.75" hidden="1" x14ac:dyDescent="0.25">
      <c r="C241" s="8" t="s">
        <v>629</v>
      </c>
      <c r="D241" s="9" t="s">
        <v>183</v>
      </c>
      <c r="E241" s="9" t="s">
        <v>630</v>
      </c>
      <c r="F241" s="9" t="s">
        <v>631</v>
      </c>
      <c r="G241" s="9" t="s">
        <v>632</v>
      </c>
      <c r="H241" s="10">
        <v>8599</v>
      </c>
      <c r="I241" s="10">
        <v>9459</v>
      </c>
      <c r="J241" s="10">
        <v>10319</v>
      </c>
      <c r="K241" s="10">
        <v>11179</v>
      </c>
      <c r="L241" s="10">
        <v>12039</v>
      </c>
      <c r="M241" s="10">
        <v>22737</v>
      </c>
      <c r="N241" s="9">
        <v>0</v>
      </c>
    </row>
    <row r="242" spans="3:14" ht="15.75" hidden="1" x14ac:dyDescent="0.25">
      <c r="C242" s="8" t="s">
        <v>633</v>
      </c>
      <c r="D242" s="9" t="s">
        <v>284</v>
      </c>
      <c r="E242" s="9" t="s">
        <v>634</v>
      </c>
      <c r="F242" s="9" t="s">
        <v>635</v>
      </c>
      <c r="G242" s="9" t="s">
        <v>636</v>
      </c>
      <c r="H242" s="10">
        <v>3160</v>
      </c>
      <c r="I242" s="10">
        <v>3476</v>
      </c>
      <c r="J242" s="10">
        <v>3792</v>
      </c>
      <c r="K242" s="10">
        <v>4109</v>
      </c>
      <c r="L242" s="10">
        <v>4425</v>
      </c>
      <c r="M242" s="10">
        <v>22737</v>
      </c>
      <c r="N242" s="9">
        <v>1</v>
      </c>
    </row>
    <row r="243" spans="3:14" ht="15.75" hidden="1" x14ac:dyDescent="0.25">
      <c r="C243" s="8" t="s">
        <v>637</v>
      </c>
      <c r="D243" s="9" t="s">
        <v>284</v>
      </c>
      <c r="E243" s="9" t="s">
        <v>638</v>
      </c>
      <c r="F243" s="9" t="s">
        <v>639</v>
      </c>
      <c r="G243" s="9" t="s">
        <v>640</v>
      </c>
      <c r="H243" s="10">
        <v>3318</v>
      </c>
      <c r="I243" s="10">
        <v>3650</v>
      </c>
      <c r="J243" s="10">
        <v>3982</v>
      </c>
      <c r="K243" s="10">
        <v>4314</v>
      </c>
      <c r="L243" s="10">
        <v>4646</v>
      </c>
      <c r="M243" s="10">
        <v>22737</v>
      </c>
      <c r="N243" s="9">
        <v>1</v>
      </c>
    </row>
    <row r="244" spans="3:14" ht="15.75" hidden="1" x14ac:dyDescent="0.25">
      <c r="C244" s="8" t="s">
        <v>641</v>
      </c>
      <c r="D244" s="9" t="s">
        <v>284</v>
      </c>
      <c r="E244" s="9" t="s">
        <v>642</v>
      </c>
      <c r="F244" s="9" t="s">
        <v>643</v>
      </c>
      <c r="G244" s="9" t="s">
        <v>603</v>
      </c>
      <c r="H244" s="10">
        <v>4033</v>
      </c>
      <c r="I244" s="10">
        <v>4437</v>
      </c>
      <c r="J244" s="10">
        <v>4840</v>
      </c>
      <c r="K244" s="10">
        <v>5244</v>
      </c>
      <c r="L244" s="10">
        <v>5647</v>
      </c>
      <c r="M244" s="10">
        <v>22737</v>
      </c>
      <c r="N244" s="9">
        <v>1</v>
      </c>
    </row>
    <row r="245" spans="3:14" ht="15.75" hidden="1" x14ac:dyDescent="0.25">
      <c r="C245" s="8" t="s">
        <v>644</v>
      </c>
      <c r="D245" s="9" t="s">
        <v>284</v>
      </c>
      <c r="E245" s="9" t="s">
        <v>645</v>
      </c>
      <c r="F245" s="9" t="s">
        <v>646</v>
      </c>
      <c r="G245" s="9" t="s">
        <v>607</v>
      </c>
      <c r="H245" s="10">
        <v>4669</v>
      </c>
      <c r="I245" s="10">
        <v>5136</v>
      </c>
      <c r="J245" s="10">
        <v>5603</v>
      </c>
      <c r="K245" s="10">
        <v>6070</v>
      </c>
      <c r="L245" s="10">
        <v>6537</v>
      </c>
      <c r="M245" s="10">
        <v>22737</v>
      </c>
      <c r="N245" s="9">
        <v>0</v>
      </c>
    </row>
    <row r="246" spans="3:14" ht="15.75" hidden="1" x14ac:dyDescent="0.25">
      <c r="C246" s="8" t="s">
        <v>647</v>
      </c>
      <c r="D246" s="9" t="s">
        <v>72</v>
      </c>
      <c r="E246" s="9" t="s">
        <v>648</v>
      </c>
      <c r="F246" s="9" t="s">
        <v>649</v>
      </c>
      <c r="G246" s="9" t="s">
        <v>508</v>
      </c>
      <c r="H246" s="10">
        <v>2867</v>
      </c>
      <c r="I246" s="10">
        <v>3153</v>
      </c>
      <c r="J246" s="10">
        <v>3440</v>
      </c>
      <c r="K246" s="10">
        <v>3727</v>
      </c>
      <c r="L246" s="10">
        <v>4013</v>
      </c>
      <c r="M246" s="10">
        <v>22737</v>
      </c>
      <c r="N246" s="9">
        <v>1</v>
      </c>
    </row>
    <row r="247" spans="3:14" ht="15.75" hidden="1" x14ac:dyDescent="0.25">
      <c r="C247" s="8" t="s">
        <v>650</v>
      </c>
      <c r="D247" s="9" t="s">
        <v>72</v>
      </c>
      <c r="E247" s="9" t="s">
        <v>651</v>
      </c>
      <c r="F247" s="9" t="s">
        <v>652</v>
      </c>
      <c r="G247" s="9" t="s">
        <v>653</v>
      </c>
      <c r="H247" s="10">
        <v>3318</v>
      </c>
      <c r="I247" s="10">
        <v>3650</v>
      </c>
      <c r="J247" s="10">
        <v>3982</v>
      </c>
      <c r="K247" s="10">
        <v>4314</v>
      </c>
      <c r="L247" s="10">
        <v>4646</v>
      </c>
      <c r="M247" s="10">
        <v>22737</v>
      </c>
      <c r="N247" s="9">
        <v>1</v>
      </c>
    </row>
    <row r="248" spans="3:14" ht="15.75" hidden="1" x14ac:dyDescent="0.25">
      <c r="C248" s="8" t="s">
        <v>654</v>
      </c>
      <c r="D248" s="9" t="s">
        <v>72</v>
      </c>
      <c r="E248" s="9" t="s">
        <v>655</v>
      </c>
      <c r="F248" s="9" t="s">
        <v>656</v>
      </c>
      <c r="G248" s="9" t="s">
        <v>373</v>
      </c>
      <c r="H248" s="10">
        <v>3484</v>
      </c>
      <c r="I248" s="10">
        <v>3833</v>
      </c>
      <c r="J248" s="10">
        <v>4181</v>
      </c>
      <c r="K248" s="10">
        <v>4530</v>
      </c>
      <c r="L248" s="10">
        <v>4878</v>
      </c>
      <c r="M248" s="10">
        <v>22737</v>
      </c>
      <c r="N248" s="9">
        <v>1</v>
      </c>
    </row>
    <row r="249" spans="3:14" ht="15.75" hidden="1" x14ac:dyDescent="0.25">
      <c r="C249" s="8" t="s">
        <v>657</v>
      </c>
      <c r="D249" s="9" t="s">
        <v>12</v>
      </c>
      <c r="E249" s="9" t="s">
        <v>658</v>
      </c>
      <c r="F249" s="9" t="s">
        <v>659</v>
      </c>
      <c r="G249" s="9" t="s">
        <v>108</v>
      </c>
      <c r="H249" s="10">
        <v>3841</v>
      </c>
      <c r="I249" s="10">
        <v>4418</v>
      </c>
      <c r="J249" s="10">
        <v>4994</v>
      </c>
      <c r="K249" s="10">
        <v>5570</v>
      </c>
      <c r="L249" s="10">
        <v>6146</v>
      </c>
      <c r="M249" s="10">
        <v>22737</v>
      </c>
      <c r="N249" s="9">
        <v>0</v>
      </c>
    </row>
    <row r="250" spans="3:14" ht="15.75" hidden="1" x14ac:dyDescent="0.25">
      <c r="C250" s="8" t="s">
        <v>660</v>
      </c>
      <c r="D250" s="9" t="s">
        <v>12</v>
      </c>
      <c r="E250" s="9" t="s">
        <v>661</v>
      </c>
      <c r="F250" s="9" t="s">
        <v>662</v>
      </c>
      <c r="G250" s="9" t="s">
        <v>47</v>
      </c>
      <c r="H250" s="10">
        <v>4033</v>
      </c>
      <c r="I250" s="10">
        <v>4638</v>
      </c>
      <c r="J250" s="10">
        <v>5244</v>
      </c>
      <c r="K250" s="10">
        <v>5849</v>
      </c>
      <c r="L250" s="10">
        <v>6454</v>
      </c>
      <c r="M250" s="10">
        <v>22737</v>
      </c>
      <c r="N250" s="9">
        <v>0</v>
      </c>
    </row>
    <row r="251" spans="3:14" ht="15.75" hidden="1" x14ac:dyDescent="0.25">
      <c r="C251" s="8" t="s">
        <v>663</v>
      </c>
      <c r="D251" s="9" t="s">
        <v>12</v>
      </c>
      <c r="E251" s="9" t="s">
        <v>664</v>
      </c>
      <c r="F251" s="9" t="s">
        <v>665</v>
      </c>
      <c r="G251" s="9" t="s">
        <v>300</v>
      </c>
      <c r="H251" s="10">
        <v>4903</v>
      </c>
      <c r="I251" s="10">
        <v>5638</v>
      </c>
      <c r="J251" s="10">
        <v>6374</v>
      </c>
      <c r="K251" s="10">
        <v>7109</v>
      </c>
      <c r="L251" s="10">
        <v>7845</v>
      </c>
      <c r="M251" s="10">
        <v>22737</v>
      </c>
      <c r="N251" s="9">
        <v>0</v>
      </c>
    </row>
    <row r="252" spans="3:14" ht="15.75" hidden="1" x14ac:dyDescent="0.25">
      <c r="C252" s="8" t="s">
        <v>666</v>
      </c>
      <c r="D252" s="9" t="s">
        <v>12</v>
      </c>
      <c r="E252" s="9" t="s">
        <v>667</v>
      </c>
      <c r="F252" s="9" t="s">
        <v>668</v>
      </c>
      <c r="G252" s="9" t="s">
        <v>121</v>
      </c>
      <c r="H252" s="10">
        <v>5675</v>
      </c>
      <c r="I252" s="10">
        <v>6527</v>
      </c>
      <c r="J252" s="10">
        <v>7378</v>
      </c>
      <c r="K252" s="10">
        <v>8230</v>
      </c>
      <c r="L252" s="10">
        <v>9081</v>
      </c>
      <c r="M252" s="10">
        <v>22737</v>
      </c>
      <c r="N252" s="9">
        <v>0</v>
      </c>
    </row>
    <row r="253" spans="3:14" ht="15.75" hidden="1" x14ac:dyDescent="0.25">
      <c r="C253" s="8" t="s">
        <v>669</v>
      </c>
      <c r="D253" s="9" t="s">
        <v>12</v>
      </c>
      <c r="E253" s="9" t="s">
        <v>670</v>
      </c>
      <c r="F253" s="9" t="s">
        <v>671</v>
      </c>
      <c r="G253" s="9" t="s">
        <v>32</v>
      </c>
      <c r="H253" s="10">
        <v>7243</v>
      </c>
      <c r="I253" s="10">
        <v>8330</v>
      </c>
      <c r="J253" s="10">
        <v>9417</v>
      </c>
      <c r="K253" s="10">
        <v>10503</v>
      </c>
      <c r="L253" s="10">
        <v>11590</v>
      </c>
      <c r="M253" s="10">
        <v>22737</v>
      </c>
      <c r="N253" s="9">
        <v>0</v>
      </c>
    </row>
    <row r="254" spans="3:14" ht="15.75" hidden="1" x14ac:dyDescent="0.25">
      <c r="C254" s="8" t="s">
        <v>672</v>
      </c>
      <c r="D254" s="9" t="s">
        <v>12</v>
      </c>
      <c r="E254" s="9" t="s">
        <v>673</v>
      </c>
      <c r="F254" s="9" t="s">
        <v>674</v>
      </c>
      <c r="G254" s="9" t="s">
        <v>104</v>
      </c>
      <c r="H254" s="10">
        <v>8385</v>
      </c>
      <c r="I254" s="10">
        <v>9643</v>
      </c>
      <c r="J254" s="10">
        <v>10901</v>
      </c>
      <c r="K254" s="10">
        <v>12159</v>
      </c>
      <c r="L254" s="10">
        <v>13417</v>
      </c>
      <c r="M254" s="10">
        <v>22737</v>
      </c>
      <c r="N254" s="9">
        <v>0</v>
      </c>
    </row>
    <row r="255" spans="3:14" ht="15.75" hidden="1" x14ac:dyDescent="0.25">
      <c r="C255" s="8" t="s">
        <v>675</v>
      </c>
      <c r="D255" s="9" t="s">
        <v>72</v>
      </c>
      <c r="E255" s="9" t="s">
        <v>676</v>
      </c>
      <c r="F255" s="9" t="s">
        <v>677</v>
      </c>
      <c r="G255" s="9" t="s">
        <v>653</v>
      </c>
      <c r="H255" s="10">
        <v>3318</v>
      </c>
      <c r="I255" s="10">
        <v>3650</v>
      </c>
      <c r="J255" s="10">
        <v>3982</v>
      </c>
      <c r="K255" s="10">
        <v>4314</v>
      </c>
      <c r="L255" s="10">
        <v>4646</v>
      </c>
      <c r="M255" s="10">
        <v>22737</v>
      </c>
      <c r="N255" s="9">
        <v>1</v>
      </c>
    </row>
    <row r="256" spans="3:14" ht="15.75" hidden="1" x14ac:dyDescent="0.25">
      <c r="C256" s="8" t="s">
        <v>678</v>
      </c>
      <c r="D256" s="9" t="s">
        <v>72</v>
      </c>
      <c r="E256" s="9" t="s">
        <v>679</v>
      </c>
      <c r="F256" s="9" t="s">
        <v>680</v>
      </c>
      <c r="G256" s="9" t="s">
        <v>681</v>
      </c>
      <c r="H256" s="10">
        <v>3841</v>
      </c>
      <c r="I256" s="10">
        <v>4226</v>
      </c>
      <c r="J256" s="10">
        <v>4610</v>
      </c>
      <c r="K256" s="10">
        <v>4994</v>
      </c>
      <c r="L256" s="10">
        <v>5378</v>
      </c>
      <c r="M256" s="10">
        <v>22737</v>
      </c>
      <c r="N256" s="9">
        <v>1</v>
      </c>
    </row>
    <row r="257" spans="3:14" ht="15.75" hidden="1" x14ac:dyDescent="0.25">
      <c r="C257" s="8" t="s">
        <v>682</v>
      </c>
      <c r="D257" s="9" t="s">
        <v>199</v>
      </c>
      <c r="E257" s="9" t="s">
        <v>683</v>
      </c>
      <c r="F257" s="9" t="s">
        <v>684</v>
      </c>
      <c r="G257" s="9" t="s">
        <v>685</v>
      </c>
      <c r="H257" s="10">
        <v>3152</v>
      </c>
      <c r="I257" s="10">
        <v>3467</v>
      </c>
      <c r="J257" s="10">
        <v>3783</v>
      </c>
      <c r="K257" s="10">
        <v>4098</v>
      </c>
      <c r="L257" s="10">
        <v>4413</v>
      </c>
      <c r="M257" s="10">
        <v>22737</v>
      </c>
      <c r="N257" s="9">
        <v>1</v>
      </c>
    </row>
    <row r="258" spans="3:14" ht="15.75" hidden="1" x14ac:dyDescent="0.25">
      <c r="C258" s="8" t="s">
        <v>686</v>
      </c>
      <c r="D258" s="9" t="s">
        <v>199</v>
      </c>
      <c r="E258" s="9" t="s">
        <v>687</v>
      </c>
      <c r="F258" s="9" t="s">
        <v>688</v>
      </c>
      <c r="G258" s="9" t="s">
        <v>207</v>
      </c>
      <c r="H258" s="10">
        <v>3475</v>
      </c>
      <c r="I258" s="10">
        <v>3823</v>
      </c>
      <c r="J258" s="10">
        <v>4171</v>
      </c>
      <c r="K258" s="10">
        <v>4518</v>
      </c>
      <c r="L258" s="10">
        <v>4866</v>
      </c>
      <c r="M258" s="10">
        <v>22737</v>
      </c>
      <c r="N258" s="9">
        <v>1</v>
      </c>
    </row>
    <row r="259" spans="3:14" ht="15.75" hidden="1" x14ac:dyDescent="0.25">
      <c r="C259" s="8" t="s">
        <v>689</v>
      </c>
      <c r="D259" s="9" t="s">
        <v>199</v>
      </c>
      <c r="E259" s="9" t="s">
        <v>690</v>
      </c>
      <c r="F259" s="9" t="s">
        <v>691</v>
      </c>
      <c r="G259" s="9" t="s">
        <v>692</v>
      </c>
      <c r="H259" s="10">
        <v>3831</v>
      </c>
      <c r="I259" s="10">
        <v>4215</v>
      </c>
      <c r="J259" s="10">
        <v>4598</v>
      </c>
      <c r="K259" s="10">
        <v>4981</v>
      </c>
      <c r="L259" s="10">
        <v>5364</v>
      </c>
      <c r="M259" s="10">
        <v>22737</v>
      </c>
      <c r="N259" s="9">
        <v>1</v>
      </c>
    </row>
    <row r="260" spans="3:14" ht="15.75" hidden="1" x14ac:dyDescent="0.25">
      <c r="C260" s="8" t="s">
        <v>693</v>
      </c>
      <c r="D260" s="9" t="s">
        <v>199</v>
      </c>
      <c r="E260" s="9" t="s">
        <v>694</v>
      </c>
      <c r="F260" s="9" t="s">
        <v>695</v>
      </c>
      <c r="G260" s="9" t="s">
        <v>341</v>
      </c>
      <c r="H260" s="10">
        <v>5134</v>
      </c>
      <c r="I260" s="10">
        <v>5648</v>
      </c>
      <c r="J260" s="10">
        <v>6162</v>
      </c>
      <c r="K260" s="10">
        <v>6675</v>
      </c>
      <c r="L260" s="10">
        <v>7189</v>
      </c>
      <c r="M260" s="10">
        <v>22737</v>
      </c>
      <c r="N260" s="9">
        <v>1</v>
      </c>
    </row>
    <row r="261" spans="3:14" ht="15.75" hidden="1" x14ac:dyDescent="0.25">
      <c r="C261" s="8" t="s">
        <v>696</v>
      </c>
      <c r="D261" s="9" t="s">
        <v>199</v>
      </c>
      <c r="E261" s="9" t="s">
        <v>697</v>
      </c>
      <c r="F261" s="9" t="s">
        <v>698</v>
      </c>
      <c r="G261" s="9" t="s">
        <v>699</v>
      </c>
      <c r="H261" s="10">
        <v>5661</v>
      </c>
      <c r="I261" s="10">
        <v>6227</v>
      </c>
      <c r="J261" s="10">
        <v>6793</v>
      </c>
      <c r="K261" s="10">
        <v>7359</v>
      </c>
      <c r="L261" s="10">
        <v>7925</v>
      </c>
      <c r="M261" s="10">
        <v>22737</v>
      </c>
      <c r="N261" s="9">
        <v>0</v>
      </c>
    </row>
    <row r="262" spans="3:14" ht="15.75" hidden="1" x14ac:dyDescent="0.25">
      <c r="C262" s="8" t="s">
        <v>700</v>
      </c>
      <c r="D262" s="9" t="s">
        <v>199</v>
      </c>
      <c r="E262" s="9" t="s">
        <v>701</v>
      </c>
      <c r="F262" s="9" t="s">
        <v>702</v>
      </c>
      <c r="G262" s="9" t="s">
        <v>703</v>
      </c>
      <c r="H262" s="10">
        <v>11208</v>
      </c>
      <c r="I262" s="10">
        <v>12329</v>
      </c>
      <c r="J262" s="10">
        <v>13450</v>
      </c>
      <c r="K262" s="10">
        <v>14571</v>
      </c>
      <c r="L262" s="10">
        <v>15692</v>
      </c>
      <c r="M262" s="10">
        <v>40384</v>
      </c>
      <c r="N262" s="9">
        <v>0</v>
      </c>
    </row>
    <row r="263" spans="3:14" ht="15.75" hidden="1" x14ac:dyDescent="0.25">
      <c r="C263" s="8" t="s">
        <v>704</v>
      </c>
      <c r="D263" s="9" t="s">
        <v>199</v>
      </c>
      <c r="E263" s="9" t="s">
        <v>705</v>
      </c>
      <c r="F263" s="9" t="s">
        <v>706</v>
      </c>
      <c r="G263" s="9" t="s">
        <v>707</v>
      </c>
      <c r="H263" s="10">
        <v>11768</v>
      </c>
      <c r="I263" s="10">
        <v>12946</v>
      </c>
      <c r="J263" s="10">
        <v>14123</v>
      </c>
      <c r="K263" s="10">
        <v>15299</v>
      </c>
      <c r="L263" s="10">
        <v>16476</v>
      </c>
      <c r="M263" s="10">
        <v>40384</v>
      </c>
      <c r="N263" s="9">
        <v>0</v>
      </c>
    </row>
    <row r="264" spans="3:14" ht="15.75" hidden="1" x14ac:dyDescent="0.25">
      <c r="C264" s="8" t="s">
        <v>708</v>
      </c>
      <c r="D264" s="9" t="s">
        <v>199</v>
      </c>
      <c r="E264" s="9" t="s">
        <v>709</v>
      </c>
      <c r="F264" s="9" t="s">
        <v>710</v>
      </c>
      <c r="G264" s="9" t="s">
        <v>711</v>
      </c>
      <c r="H264" s="10">
        <v>12975</v>
      </c>
      <c r="I264" s="10">
        <v>14272</v>
      </c>
      <c r="J264" s="10">
        <v>15570</v>
      </c>
      <c r="K264" s="10">
        <v>16868</v>
      </c>
      <c r="L264" s="10">
        <v>18165</v>
      </c>
      <c r="M264" s="10">
        <v>40384</v>
      </c>
      <c r="N264" s="9">
        <v>0</v>
      </c>
    </row>
    <row r="265" spans="3:14" ht="15.75" hidden="1" x14ac:dyDescent="0.25">
      <c r="C265" s="8" t="s">
        <v>712</v>
      </c>
      <c r="D265" s="9" t="s">
        <v>52</v>
      </c>
      <c r="E265" s="9" t="s">
        <v>713</v>
      </c>
      <c r="F265" s="9" t="s">
        <v>714</v>
      </c>
      <c r="G265" s="9" t="s">
        <v>130</v>
      </c>
      <c r="H265" s="10">
        <v>5475</v>
      </c>
      <c r="I265" s="10">
        <v>6022</v>
      </c>
      <c r="J265" s="10">
        <v>6570</v>
      </c>
      <c r="K265" s="10">
        <v>7329</v>
      </c>
      <c r="L265" s="10">
        <v>8087</v>
      </c>
      <c r="M265" s="10">
        <v>22737</v>
      </c>
      <c r="N265" s="9">
        <v>0</v>
      </c>
    </row>
    <row r="266" spans="3:14" ht="15.75" hidden="1" x14ac:dyDescent="0.25">
      <c r="C266" s="8" t="s">
        <v>715</v>
      </c>
      <c r="D266" s="9" t="s">
        <v>199</v>
      </c>
      <c r="E266" s="9" t="s">
        <v>716</v>
      </c>
      <c r="F266" s="9" t="s">
        <v>717</v>
      </c>
      <c r="G266" s="9" t="s">
        <v>692</v>
      </c>
      <c r="H266" s="10">
        <v>3831</v>
      </c>
      <c r="I266" s="10">
        <v>4215</v>
      </c>
      <c r="J266" s="10">
        <v>4598</v>
      </c>
      <c r="K266" s="10">
        <v>4981</v>
      </c>
      <c r="L266" s="10">
        <v>5364</v>
      </c>
      <c r="M266" s="10">
        <v>22737</v>
      </c>
      <c r="N266" s="9">
        <v>3</v>
      </c>
    </row>
    <row r="267" spans="3:14" ht="15.75" hidden="1" x14ac:dyDescent="0.25">
      <c r="C267" s="8" t="s">
        <v>718</v>
      </c>
      <c r="D267" s="9" t="s">
        <v>199</v>
      </c>
      <c r="E267" s="9" t="s">
        <v>719</v>
      </c>
      <c r="F267" s="9" t="s">
        <v>720</v>
      </c>
      <c r="G267" s="9" t="s">
        <v>721</v>
      </c>
      <c r="H267" s="10">
        <v>4657</v>
      </c>
      <c r="I267" s="10">
        <v>5123</v>
      </c>
      <c r="J267" s="10">
        <v>5589</v>
      </c>
      <c r="K267" s="10">
        <v>6055</v>
      </c>
      <c r="L267" s="10">
        <v>6520</v>
      </c>
      <c r="M267" s="10">
        <v>22737</v>
      </c>
      <c r="N267" s="9">
        <v>3</v>
      </c>
    </row>
    <row r="268" spans="3:14" ht="15.75" hidden="1" x14ac:dyDescent="0.25">
      <c r="C268" s="8" t="s">
        <v>722</v>
      </c>
      <c r="D268" s="9" t="s">
        <v>199</v>
      </c>
      <c r="E268" s="9" t="s">
        <v>723</v>
      </c>
      <c r="F268" s="9" t="s">
        <v>724</v>
      </c>
      <c r="G268" s="9" t="s">
        <v>366</v>
      </c>
      <c r="H268" s="10">
        <v>5944</v>
      </c>
      <c r="I268" s="10">
        <v>6538</v>
      </c>
      <c r="J268" s="10">
        <v>7133</v>
      </c>
      <c r="K268" s="10">
        <v>7727</v>
      </c>
      <c r="L268" s="10">
        <v>8322</v>
      </c>
      <c r="M268" s="10">
        <v>22737</v>
      </c>
      <c r="N268" s="9">
        <v>3</v>
      </c>
    </row>
    <row r="269" spans="3:14" ht="15.75" hidden="1" x14ac:dyDescent="0.25">
      <c r="C269" s="8" t="s">
        <v>725</v>
      </c>
      <c r="D269" s="9" t="s">
        <v>199</v>
      </c>
      <c r="E269" s="9" t="s">
        <v>726</v>
      </c>
      <c r="F269" s="9" t="s">
        <v>727</v>
      </c>
      <c r="G269" s="9" t="s">
        <v>728</v>
      </c>
      <c r="H269" s="10">
        <v>6553</v>
      </c>
      <c r="I269" s="10">
        <v>7209</v>
      </c>
      <c r="J269" s="10">
        <v>7864</v>
      </c>
      <c r="K269" s="10">
        <v>8519</v>
      </c>
      <c r="L269" s="10">
        <v>9175</v>
      </c>
      <c r="M269" s="10">
        <v>22737</v>
      </c>
      <c r="N269" s="9">
        <v>0</v>
      </c>
    </row>
    <row r="270" spans="3:14" ht="15.75" hidden="1" x14ac:dyDescent="0.25">
      <c r="C270" s="8" t="s">
        <v>729</v>
      </c>
      <c r="D270" s="9" t="s">
        <v>199</v>
      </c>
      <c r="E270" s="9" t="s">
        <v>730</v>
      </c>
      <c r="F270" s="9" t="s">
        <v>731</v>
      </c>
      <c r="G270" s="9" t="s">
        <v>345</v>
      </c>
      <c r="H270" s="10">
        <v>5391</v>
      </c>
      <c r="I270" s="10">
        <v>5930</v>
      </c>
      <c r="J270" s="10">
        <v>6470</v>
      </c>
      <c r="K270" s="10">
        <v>7009</v>
      </c>
      <c r="L270" s="10">
        <v>7548</v>
      </c>
      <c r="M270" s="10">
        <v>22737</v>
      </c>
      <c r="N270" s="9">
        <v>1</v>
      </c>
    </row>
    <row r="271" spans="3:14" ht="15.75" hidden="1" x14ac:dyDescent="0.25">
      <c r="C271" s="8" t="s">
        <v>732</v>
      </c>
      <c r="D271" s="9" t="s">
        <v>199</v>
      </c>
      <c r="E271" s="9" t="s">
        <v>733</v>
      </c>
      <c r="F271" s="9" t="s">
        <v>734</v>
      </c>
      <c r="G271" s="9" t="s">
        <v>699</v>
      </c>
      <c r="H271" s="10">
        <v>5661</v>
      </c>
      <c r="I271" s="10">
        <v>6227</v>
      </c>
      <c r="J271" s="10">
        <v>6793</v>
      </c>
      <c r="K271" s="10">
        <v>7359</v>
      </c>
      <c r="L271" s="10">
        <v>7925</v>
      </c>
      <c r="M271" s="10">
        <v>22737</v>
      </c>
      <c r="N271" s="9">
        <v>1</v>
      </c>
    </row>
    <row r="272" spans="3:14" ht="15.75" hidden="1" x14ac:dyDescent="0.25">
      <c r="C272" s="8" t="s">
        <v>735</v>
      </c>
      <c r="D272" s="9" t="s">
        <v>199</v>
      </c>
      <c r="E272" s="9" t="s">
        <v>736</v>
      </c>
      <c r="F272" s="9" t="s">
        <v>737</v>
      </c>
      <c r="G272" s="9" t="s">
        <v>366</v>
      </c>
      <c r="H272" s="10">
        <v>5944</v>
      </c>
      <c r="I272" s="10">
        <v>6538</v>
      </c>
      <c r="J272" s="10">
        <v>7133</v>
      </c>
      <c r="K272" s="10">
        <v>7727</v>
      </c>
      <c r="L272" s="10">
        <v>8322</v>
      </c>
      <c r="M272" s="10">
        <v>22737</v>
      </c>
      <c r="N272" s="9">
        <v>0</v>
      </c>
    </row>
    <row r="273" spans="3:14" ht="15.75" hidden="1" x14ac:dyDescent="0.25">
      <c r="C273" s="8" t="s">
        <v>738</v>
      </c>
      <c r="D273" s="9" t="s">
        <v>284</v>
      </c>
      <c r="E273" s="9" t="s">
        <v>739</v>
      </c>
      <c r="F273" s="9" t="s">
        <v>740</v>
      </c>
      <c r="G273" s="9" t="s">
        <v>636</v>
      </c>
      <c r="H273" s="10">
        <v>3160</v>
      </c>
      <c r="I273" s="10">
        <v>3476</v>
      </c>
      <c r="J273" s="10">
        <v>3792</v>
      </c>
      <c r="K273" s="10">
        <v>4109</v>
      </c>
      <c r="L273" s="10">
        <v>4425</v>
      </c>
      <c r="M273" s="10">
        <v>22737</v>
      </c>
      <c r="N273" s="9">
        <v>1</v>
      </c>
    </row>
    <row r="274" spans="3:14" ht="15.75" hidden="1" x14ac:dyDescent="0.25">
      <c r="C274" s="8" t="s">
        <v>741</v>
      </c>
      <c r="D274" s="9" t="s">
        <v>284</v>
      </c>
      <c r="E274" s="9" t="s">
        <v>742</v>
      </c>
      <c r="F274" s="9" t="s">
        <v>743</v>
      </c>
      <c r="G274" s="9" t="s">
        <v>640</v>
      </c>
      <c r="H274" s="10">
        <v>3318</v>
      </c>
      <c r="I274" s="10">
        <v>3650</v>
      </c>
      <c r="J274" s="10">
        <v>3982</v>
      </c>
      <c r="K274" s="10">
        <v>4314</v>
      </c>
      <c r="L274" s="10">
        <v>4646</v>
      </c>
      <c r="M274" s="10">
        <v>22737</v>
      </c>
      <c r="N274" s="9">
        <v>1</v>
      </c>
    </row>
    <row r="275" spans="3:14" ht="15.75" hidden="1" x14ac:dyDescent="0.25">
      <c r="C275" s="8" t="s">
        <v>744</v>
      </c>
      <c r="D275" s="9" t="s">
        <v>284</v>
      </c>
      <c r="E275" s="9" t="s">
        <v>745</v>
      </c>
      <c r="F275" s="9" t="s">
        <v>746</v>
      </c>
      <c r="G275" s="9" t="s">
        <v>747</v>
      </c>
      <c r="H275" s="10">
        <v>3484</v>
      </c>
      <c r="I275" s="10">
        <v>3833</v>
      </c>
      <c r="J275" s="10">
        <v>4181</v>
      </c>
      <c r="K275" s="10">
        <v>4530</v>
      </c>
      <c r="L275" s="10">
        <v>4878</v>
      </c>
      <c r="M275" s="10">
        <v>22737</v>
      </c>
      <c r="N275" s="9">
        <v>1</v>
      </c>
    </row>
    <row r="276" spans="3:14" ht="15.75" hidden="1" x14ac:dyDescent="0.25">
      <c r="C276" s="8" t="s">
        <v>748</v>
      </c>
      <c r="D276" s="9" t="s">
        <v>284</v>
      </c>
      <c r="E276" s="9" t="s">
        <v>749</v>
      </c>
      <c r="F276" s="9" t="s">
        <v>750</v>
      </c>
      <c r="G276" s="9" t="s">
        <v>751</v>
      </c>
      <c r="H276" s="10">
        <v>3658</v>
      </c>
      <c r="I276" s="10">
        <v>4024</v>
      </c>
      <c r="J276" s="10">
        <v>4390</v>
      </c>
      <c r="K276" s="10">
        <v>4756</v>
      </c>
      <c r="L276" s="10">
        <v>5122</v>
      </c>
      <c r="M276" s="10">
        <v>22737</v>
      </c>
      <c r="N276" s="9">
        <v>1</v>
      </c>
    </row>
    <row r="277" spans="3:14" ht="15.75" hidden="1" x14ac:dyDescent="0.25">
      <c r="C277" s="8" t="s">
        <v>752</v>
      </c>
      <c r="D277" s="9" t="s">
        <v>284</v>
      </c>
      <c r="E277" s="9" t="s">
        <v>753</v>
      </c>
      <c r="F277" s="9" t="s">
        <v>754</v>
      </c>
      <c r="G277" s="9" t="s">
        <v>755</v>
      </c>
      <c r="H277" s="10">
        <v>4235</v>
      </c>
      <c r="I277" s="10">
        <v>4659</v>
      </c>
      <c r="J277" s="10">
        <v>5082</v>
      </c>
      <c r="K277" s="10">
        <v>5506</v>
      </c>
      <c r="L277" s="10">
        <v>5929</v>
      </c>
      <c r="M277" s="10">
        <v>22737</v>
      </c>
      <c r="N277" s="9">
        <v>1</v>
      </c>
    </row>
    <row r="278" spans="3:14" ht="15.75" hidden="1" x14ac:dyDescent="0.25">
      <c r="C278" s="8" t="s">
        <v>756</v>
      </c>
      <c r="D278" s="9" t="s">
        <v>72</v>
      </c>
      <c r="E278" s="9" t="s">
        <v>757</v>
      </c>
      <c r="F278" s="9" t="s">
        <v>758</v>
      </c>
      <c r="G278" s="9" t="s">
        <v>653</v>
      </c>
      <c r="H278" s="10">
        <v>3318</v>
      </c>
      <c r="I278" s="10">
        <v>3650</v>
      </c>
      <c r="J278" s="10">
        <v>3982</v>
      </c>
      <c r="K278" s="10">
        <v>4314</v>
      </c>
      <c r="L278" s="10">
        <v>4646</v>
      </c>
      <c r="M278" s="10">
        <v>22737</v>
      </c>
      <c r="N278" s="9">
        <v>1</v>
      </c>
    </row>
    <row r="279" spans="3:14" ht="15.75" hidden="1" x14ac:dyDescent="0.25">
      <c r="C279" s="8" t="s">
        <v>759</v>
      </c>
      <c r="D279" s="9" t="s">
        <v>72</v>
      </c>
      <c r="E279" s="9" t="s">
        <v>760</v>
      </c>
      <c r="F279" s="9" t="s">
        <v>761</v>
      </c>
      <c r="G279" s="9" t="s">
        <v>373</v>
      </c>
      <c r="H279" s="10">
        <v>3484</v>
      </c>
      <c r="I279" s="10">
        <v>3833</v>
      </c>
      <c r="J279" s="10">
        <v>4181</v>
      </c>
      <c r="K279" s="10">
        <v>4530</v>
      </c>
      <c r="L279" s="10">
        <v>4878</v>
      </c>
      <c r="M279" s="10">
        <v>22737</v>
      </c>
      <c r="N279" s="9">
        <v>1</v>
      </c>
    </row>
    <row r="280" spans="3:14" ht="15.75" hidden="1" x14ac:dyDescent="0.25">
      <c r="C280" s="8" t="s">
        <v>762</v>
      </c>
      <c r="D280" s="9" t="s">
        <v>72</v>
      </c>
      <c r="E280" s="9" t="s">
        <v>763</v>
      </c>
      <c r="F280" s="9" t="s">
        <v>764</v>
      </c>
      <c r="G280" s="9" t="s">
        <v>681</v>
      </c>
      <c r="H280" s="10">
        <v>3841</v>
      </c>
      <c r="I280" s="10">
        <v>4226</v>
      </c>
      <c r="J280" s="10">
        <v>4610</v>
      </c>
      <c r="K280" s="10">
        <v>4994</v>
      </c>
      <c r="L280" s="10">
        <v>5378</v>
      </c>
      <c r="M280" s="10">
        <v>22737</v>
      </c>
      <c r="N280" s="9">
        <v>1</v>
      </c>
    </row>
    <row r="281" spans="3:14" ht="15.75" hidden="1" x14ac:dyDescent="0.25">
      <c r="C281" s="8" t="s">
        <v>765</v>
      </c>
      <c r="D281" s="9" t="s">
        <v>72</v>
      </c>
      <c r="E281" s="9" t="s">
        <v>766</v>
      </c>
      <c r="F281" s="9" t="s">
        <v>767</v>
      </c>
      <c r="G281" s="9" t="s">
        <v>768</v>
      </c>
      <c r="H281" s="10">
        <v>4669</v>
      </c>
      <c r="I281" s="10">
        <v>5136</v>
      </c>
      <c r="J281" s="10">
        <v>5603</v>
      </c>
      <c r="K281" s="10">
        <v>6070</v>
      </c>
      <c r="L281" s="10">
        <v>6537</v>
      </c>
      <c r="M281" s="10">
        <v>22737</v>
      </c>
      <c r="N281" s="9">
        <v>0</v>
      </c>
    </row>
    <row r="282" spans="3:14" ht="15.75" hidden="1" x14ac:dyDescent="0.25">
      <c r="C282" s="8" t="s">
        <v>769</v>
      </c>
      <c r="D282" s="9" t="s">
        <v>72</v>
      </c>
      <c r="E282" s="9" t="s">
        <v>770</v>
      </c>
      <c r="F282" s="9" t="s">
        <v>771</v>
      </c>
      <c r="G282" s="9" t="s">
        <v>772</v>
      </c>
      <c r="H282" s="10">
        <v>5405</v>
      </c>
      <c r="I282" s="10">
        <v>5946</v>
      </c>
      <c r="J282" s="10">
        <v>6486</v>
      </c>
      <c r="K282" s="10">
        <v>7027</v>
      </c>
      <c r="L282" s="10">
        <v>7567</v>
      </c>
      <c r="M282" s="10">
        <v>22737</v>
      </c>
      <c r="N282" s="9">
        <v>0</v>
      </c>
    </row>
    <row r="283" spans="3:14" ht="15.75" hidden="1" x14ac:dyDescent="0.25">
      <c r="C283" s="8" t="s">
        <v>773</v>
      </c>
      <c r="D283" s="9" t="s">
        <v>12</v>
      </c>
      <c r="E283" s="9" t="s">
        <v>774</v>
      </c>
      <c r="F283" s="9" t="s">
        <v>775</v>
      </c>
      <c r="G283" s="9" t="s">
        <v>259</v>
      </c>
      <c r="H283" s="10">
        <v>2730</v>
      </c>
      <c r="I283" s="10">
        <v>3139</v>
      </c>
      <c r="J283" s="10">
        <v>3549</v>
      </c>
      <c r="K283" s="10">
        <v>3959</v>
      </c>
      <c r="L283" s="10">
        <v>4368</v>
      </c>
      <c r="M283" s="10">
        <v>22737</v>
      </c>
      <c r="N283" s="9">
        <v>1</v>
      </c>
    </row>
    <row r="284" spans="3:14" ht="15.75" hidden="1" x14ac:dyDescent="0.25">
      <c r="C284" s="8" t="s">
        <v>776</v>
      </c>
      <c r="D284" s="9" t="s">
        <v>12</v>
      </c>
      <c r="E284" s="9" t="s">
        <v>777</v>
      </c>
      <c r="F284" s="9" t="s">
        <v>778</v>
      </c>
      <c r="G284" s="9" t="s">
        <v>779</v>
      </c>
      <c r="H284" s="10">
        <v>2866</v>
      </c>
      <c r="I284" s="10">
        <v>3296</v>
      </c>
      <c r="J284" s="10">
        <v>3726</v>
      </c>
      <c r="K284" s="10">
        <v>4156</v>
      </c>
      <c r="L284" s="10">
        <v>4587</v>
      </c>
      <c r="M284" s="10">
        <v>22737</v>
      </c>
      <c r="N284" s="9">
        <v>1</v>
      </c>
    </row>
    <row r="285" spans="3:14" ht="15.75" hidden="1" x14ac:dyDescent="0.25">
      <c r="C285" s="8" t="s">
        <v>780</v>
      </c>
      <c r="D285" s="9" t="s">
        <v>12</v>
      </c>
      <c r="E285" s="9" t="s">
        <v>781</v>
      </c>
      <c r="F285" s="9" t="s">
        <v>782</v>
      </c>
      <c r="G285" s="9" t="s">
        <v>47</v>
      </c>
      <c r="H285" s="10">
        <v>4033</v>
      </c>
      <c r="I285" s="10">
        <v>4638</v>
      </c>
      <c r="J285" s="10">
        <v>5244</v>
      </c>
      <c r="K285" s="10">
        <v>5849</v>
      </c>
      <c r="L285" s="10">
        <v>6454</v>
      </c>
      <c r="M285" s="10">
        <v>22737</v>
      </c>
      <c r="N285" s="9">
        <v>0</v>
      </c>
    </row>
    <row r="286" spans="3:14" ht="15.75" hidden="1" x14ac:dyDescent="0.25">
      <c r="C286" s="8" t="s">
        <v>783</v>
      </c>
      <c r="D286" s="9" t="s">
        <v>12</v>
      </c>
      <c r="E286" s="9" t="s">
        <v>784</v>
      </c>
      <c r="F286" s="9" t="s">
        <v>785</v>
      </c>
      <c r="G286" s="9" t="s">
        <v>15</v>
      </c>
      <c r="H286" s="10">
        <v>4669</v>
      </c>
      <c r="I286" s="10">
        <v>5370</v>
      </c>
      <c r="J286" s="10">
        <v>6070</v>
      </c>
      <c r="K286" s="10">
        <v>6770</v>
      </c>
      <c r="L286" s="10">
        <v>7471</v>
      </c>
      <c r="M286" s="10">
        <v>22737</v>
      </c>
      <c r="N286" s="9">
        <v>0</v>
      </c>
    </row>
    <row r="287" spans="3:14" ht="15.75" hidden="1" x14ac:dyDescent="0.25">
      <c r="C287" s="8" t="s">
        <v>786</v>
      </c>
      <c r="D287" s="9" t="s">
        <v>12</v>
      </c>
      <c r="E287" s="9" t="s">
        <v>787</v>
      </c>
      <c r="F287" s="9" t="s">
        <v>788</v>
      </c>
      <c r="G287" s="9" t="s">
        <v>121</v>
      </c>
      <c r="H287" s="10">
        <v>5675</v>
      </c>
      <c r="I287" s="10">
        <v>6527</v>
      </c>
      <c r="J287" s="10">
        <v>7378</v>
      </c>
      <c r="K287" s="10">
        <v>8230</v>
      </c>
      <c r="L287" s="10">
        <v>9081</v>
      </c>
      <c r="M287" s="10">
        <v>22737</v>
      </c>
      <c r="N287" s="9">
        <v>0</v>
      </c>
    </row>
    <row r="288" spans="3:14" ht="15.75" hidden="1" x14ac:dyDescent="0.25">
      <c r="C288" s="8" t="s">
        <v>789</v>
      </c>
      <c r="D288" s="9" t="s">
        <v>12</v>
      </c>
      <c r="E288" s="9" t="s">
        <v>790</v>
      </c>
      <c r="F288" s="9" t="s">
        <v>791</v>
      </c>
      <c r="G288" s="9" t="s">
        <v>32</v>
      </c>
      <c r="H288" s="10">
        <v>7243</v>
      </c>
      <c r="I288" s="10">
        <v>8330</v>
      </c>
      <c r="J288" s="10">
        <v>9417</v>
      </c>
      <c r="K288" s="10">
        <v>10503</v>
      </c>
      <c r="L288" s="10">
        <v>11590</v>
      </c>
      <c r="M288" s="10">
        <v>22737</v>
      </c>
      <c r="N288" s="9">
        <v>0</v>
      </c>
    </row>
    <row r="289" spans="3:14" ht="15.75" hidden="1" x14ac:dyDescent="0.25">
      <c r="C289" s="8" t="s">
        <v>792</v>
      </c>
      <c r="D289" s="9" t="s">
        <v>12</v>
      </c>
      <c r="E289" s="9" t="s">
        <v>793</v>
      </c>
      <c r="F289" s="9" t="s">
        <v>794</v>
      </c>
      <c r="G289" s="9" t="s">
        <v>100</v>
      </c>
      <c r="H289" s="10">
        <v>7606</v>
      </c>
      <c r="I289" s="10">
        <v>8746</v>
      </c>
      <c r="J289" s="10">
        <v>9887</v>
      </c>
      <c r="K289" s="10">
        <v>11028</v>
      </c>
      <c r="L289" s="10">
        <v>12170</v>
      </c>
      <c r="M289" s="10">
        <v>22737</v>
      </c>
      <c r="N289" s="9">
        <v>0</v>
      </c>
    </row>
    <row r="290" spans="3:14" ht="15.75" hidden="1" x14ac:dyDescent="0.25">
      <c r="C290" s="8" t="s">
        <v>795</v>
      </c>
      <c r="D290" s="9" t="s">
        <v>12</v>
      </c>
      <c r="E290" s="9" t="s">
        <v>796</v>
      </c>
      <c r="F290" s="9" t="s">
        <v>797</v>
      </c>
      <c r="G290" s="9" t="s">
        <v>108</v>
      </c>
      <c r="H290" s="10">
        <v>3841</v>
      </c>
      <c r="I290" s="10">
        <v>4418</v>
      </c>
      <c r="J290" s="10">
        <v>4994</v>
      </c>
      <c r="K290" s="10">
        <v>5570</v>
      </c>
      <c r="L290" s="10">
        <v>6146</v>
      </c>
      <c r="M290" s="10">
        <v>22737</v>
      </c>
      <c r="N290" s="9">
        <v>0</v>
      </c>
    </row>
    <row r="291" spans="3:14" ht="15.75" hidden="1" x14ac:dyDescent="0.25">
      <c r="C291" s="8" t="s">
        <v>798</v>
      </c>
      <c r="D291" s="9" t="s">
        <v>12</v>
      </c>
      <c r="E291" s="9" t="s">
        <v>799</v>
      </c>
      <c r="F291" s="9" t="s">
        <v>800</v>
      </c>
      <c r="G291" s="9" t="s">
        <v>47</v>
      </c>
      <c r="H291" s="10">
        <v>4033</v>
      </c>
      <c r="I291" s="10">
        <v>4638</v>
      </c>
      <c r="J291" s="10">
        <v>5244</v>
      </c>
      <c r="K291" s="10">
        <v>5849</v>
      </c>
      <c r="L291" s="10">
        <v>6454</v>
      </c>
      <c r="M291" s="10">
        <v>22737</v>
      </c>
      <c r="N291" s="9">
        <v>0</v>
      </c>
    </row>
    <row r="292" spans="3:14" ht="15.75" hidden="1" x14ac:dyDescent="0.25">
      <c r="C292" s="8" t="s">
        <v>801</v>
      </c>
      <c r="D292" s="9" t="s">
        <v>12</v>
      </c>
      <c r="E292" s="9" t="s">
        <v>802</v>
      </c>
      <c r="F292" s="9" t="s">
        <v>803</v>
      </c>
      <c r="G292" s="9" t="s">
        <v>15</v>
      </c>
      <c r="H292" s="10">
        <v>4669</v>
      </c>
      <c r="I292" s="10">
        <v>5370</v>
      </c>
      <c r="J292" s="10">
        <v>6070</v>
      </c>
      <c r="K292" s="10">
        <v>6770</v>
      </c>
      <c r="L292" s="10">
        <v>7471</v>
      </c>
      <c r="M292" s="10">
        <v>22737</v>
      </c>
      <c r="N292" s="9">
        <v>0</v>
      </c>
    </row>
    <row r="293" spans="3:14" ht="15.75" hidden="1" x14ac:dyDescent="0.25">
      <c r="C293" s="8" t="s">
        <v>804</v>
      </c>
      <c r="D293" s="9" t="s">
        <v>12</v>
      </c>
      <c r="E293" s="9" t="s">
        <v>805</v>
      </c>
      <c r="F293" s="9" t="s">
        <v>806</v>
      </c>
      <c r="G293" s="9" t="s">
        <v>121</v>
      </c>
      <c r="H293" s="10">
        <v>5675</v>
      </c>
      <c r="I293" s="10">
        <v>6527</v>
      </c>
      <c r="J293" s="10">
        <v>7378</v>
      </c>
      <c r="K293" s="10">
        <v>8230</v>
      </c>
      <c r="L293" s="10">
        <v>9081</v>
      </c>
      <c r="M293" s="10">
        <v>22737</v>
      </c>
      <c r="N293" s="9">
        <v>0</v>
      </c>
    </row>
    <row r="294" spans="3:14" ht="15.75" hidden="1" x14ac:dyDescent="0.25">
      <c r="C294" s="8" t="s">
        <v>807</v>
      </c>
      <c r="D294" s="9" t="s">
        <v>12</v>
      </c>
      <c r="E294" s="9" t="s">
        <v>808</v>
      </c>
      <c r="F294" s="9" t="s">
        <v>809</v>
      </c>
      <c r="G294" s="9" t="s">
        <v>32</v>
      </c>
      <c r="H294" s="10">
        <v>7243</v>
      </c>
      <c r="I294" s="10">
        <v>8330</v>
      </c>
      <c r="J294" s="10">
        <v>9417</v>
      </c>
      <c r="K294" s="10">
        <v>10503</v>
      </c>
      <c r="L294" s="10">
        <v>11590</v>
      </c>
      <c r="M294" s="10">
        <v>22737</v>
      </c>
      <c r="N294" s="9">
        <v>0</v>
      </c>
    </row>
    <row r="295" spans="3:14" ht="15.75" hidden="1" x14ac:dyDescent="0.25">
      <c r="C295" s="8" t="s">
        <v>810</v>
      </c>
      <c r="D295" s="9" t="s">
        <v>12</v>
      </c>
      <c r="E295" s="9" t="s">
        <v>811</v>
      </c>
      <c r="F295" s="9" t="s">
        <v>812</v>
      </c>
      <c r="G295" s="9" t="s">
        <v>100</v>
      </c>
      <c r="H295" s="10">
        <v>7606</v>
      </c>
      <c r="I295" s="10">
        <v>8746</v>
      </c>
      <c r="J295" s="10">
        <v>9887</v>
      </c>
      <c r="K295" s="10">
        <v>11028</v>
      </c>
      <c r="L295" s="10">
        <v>12170</v>
      </c>
      <c r="M295" s="10">
        <v>22737</v>
      </c>
      <c r="N295" s="9">
        <v>0</v>
      </c>
    </row>
    <row r="296" spans="3:14" ht="15.75" hidden="1" x14ac:dyDescent="0.25">
      <c r="C296" s="8" t="s">
        <v>813</v>
      </c>
      <c r="D296" s="9" t="s">
        <v>284</v>
      </c>
      <c r="E296" s="9" t="s">
        <v>814</v>
      </c>
      <c r="F296" s="9" t="s">
        <v>815</v>
      </c>
      <c r="G296" s="9" t="s">
        <v>603</v>
      </c>
      <c r="H296" s="10">
        <v>4033</v>
      </c>
      <c r="I296" s="10">
        <v>4437</v>
      </c>
      <c r="J296" s="10">
        <v>4840</v>
      </c>
      <c r="K296" s="10">
        <v>5244</v>
      </c>
      <c r="L296" s="10">
        <v>5647</v>
      </c>
      <c r="M296" s="10">
        <v>22737</v>
      </c>
      <c r="N296" s="9">
        <v>1</v>
      </c>
    </row>
    <row r="297" spans="3:14" ht="15.75" hidden="1" x14ac:dyDescent="0.25">
      <c r="C297" s="8" t="s">
        <v>816</v>
      </c>
      <c r="D297" s="9" t="s">
        <v>284</v>
      </c>
      <c r="E297" s="9" t="s">
        <v>817</v>
      </c>
      <c r="F297" s="9" t="s">
        <v>818</v>
      </c>
      <c r="G297" s="9" t="s">
        <v>819</v>
      </c>
      <c r="H297" s="10">
        <v>4903</v>
      </c>
      <c r="I297" s="10">
        <v>5393</v>
      </c>
      <c r="J297" s="10">
        <v>5883</v>
      </c>
      <c r="K297" s="10">
        <v>6374</v>
      </c>
      <c r="L297" s="10">
        <v>6864</v>
      </c>
      <c r="M297" s="10">
        <v>22737</v>
      </c>
      <c r="N297" s="9">
        <v>1</v>
      </c>
    </row>
    <row r="298" spans="3:14" ht="15.75" hidden="1" x14ac:dyDescent="0.25">
      <c r="C298" s="8" t="s">
        <v>820</v>
      </c>
      <c r="D298" s="9" t="s">
        <v>284</v>
      </c>
      <c r="E298" s="9" t="s">
        <v>821</v>
      </c>
      <c r="F298" s="9" t="s">
        <v>822</v>
      </c>
      <c r="G298" s="9" t="s">
        <v>823</v>
      </c>
      <c r="H298" s="10">
        <v>5675</v>
      </c>
      <c r="I298" s="10">
        <v>6243</v>
      </c>
      <c r="J298" s="10">
        <v>6811</v>
      </c>
      <c r="K298" s="10">
        <v>7378</v>
      </c>
      <c r="L298" s="10">
        <v>7946</v>
      </c>
      <c r="M298" s="10">
        <v>22737</v>
      </c>
      <c r="N298" s="9">
        <v>1</v>
      </c>
    </row>
    <row r="299" spans="3:14" ht="15.75" hidden="1" x14ac:dyDescent="0.25">
      <c r="C299" s="8" t="s">
        <v>824</v>
      </c>
      <c r="D299" s="9" t="s">
        <v>52</v>
      </c>
      <c r="E299" s="9" t="s">
        <v>825</v>
      </c>
      <c r="F299" s="9" t="s">
        <v>826</v>
      </c>
      <c r="G299" s="9" t="s">
        <v>135</v>
      </c>
      <c r="H299" s="10">
        <v>6338</v>
      </c>
      <c r="I299" s="10">
        <v>6972</v>
      </c>
      <c r="J299" s="10">
        <v>7605</v>
      </c>
      <c r="K299" s="10">
        <v>8484</v>
      </c>
      <c r="L299" s="10">
        <v>9362</v>
      </c>
      <c r="M299" s="10">
        <v>22737</v>
      </c>
      <c r="N299" s="9">
        <v>0</v>
      </c>
    </row>
    <row r="300" spans="3:14" ht="15.75" hidden="1" x14ac:dyDescent="0.25">
      <c r="C300" s="8" t="s">
        <v>827</v>
      </c>
      <c r="D300" s="9" t="s">
        <v>52</v>
      </c>
      <c r="E300" s="9" t="s">
        <v>828</v>
      </c>
      <c r="F300" s="9" t="s">
        <v>829</v>
      </c>
      <c r="G300" s="9" t="s">
        <v>59</v>
      </c>
      <c r="H300" s="10">
        <v>7337</v>
      </c>
      <c r="I300" s="10">
        <v>8071</v>
      </c>
      <c r="J300" s="10">
        <v>8804</v>
      </c>
      <c r="K300" s="10">
        <v>9821</v>
      </c>
      <c r="L300" s="10">
        <v>10838</v>
      </c>
      <c r="M300" s="10">
        <v>22737</v>
      </c>
      <c r="N300" s="9">
        <v>0</v>
      </c>
    </row>
    <row r="301" spans="3:14" ht="15.75" hidden="1" x14ac:dyDescent="0.25">
      <c r="C301" s="8" t="s">
        <v>830</v>
      </c>
      <c r="D301" s="9" t="s">
        <v>52</v>
      </c>
      <c r="E301" s="9" t="s">
        <v>831</v>
      </c>
      <c r="F301" s="9" t="s">
        <v>832</v>
      </c>
      <c r="G301" s="9" t="s">
        <v>833</v>
      </c>
      <c r="H301" s="10">
        <v>8493</v>
      </c>
      <c r="I301" s="10">
        <v>9343</v>
      </c>
      <c r="J301" s="10">
        <v>10192</v>
      </c>
      <c r="K301" s="10">
        <v>11369</v>
      </c>
      <c r="L301" s="10">
        <v>12546</v>
      </c>
      <c r="M301" s="10">
        <v>22737</v>
      </c>
      <c r="N301" s="9">
        <v>0</v>
      </c>
    </row>
    <row r="302" spans="3:14" ht="15.75" hidden="1" x14ac:dyDescent="0.25">
      <c r="C302" s="8" t="s">
        <v>834</v>
      </c>
      <c r="D302" s="9" t="s">
        <v>52</v>
      </c>
      <c r="E302" s="9" t="s">
        <v>835</v>
      </c>
      <c r="F302" s="9" t="s">
        <v>836</v>
      </c>
      <c r="G302" s="9" t="s">
        <v>837</v>
      </c>
      <c r="H302" s="10">
        <v>9364</v>
      </c>
      <c r="I302" s="10">
        <v>10300</v>
      </c>
      <c r="J302" s="10">
        <v>11237</v>
      </c>
      <c r="K302" s="10">
        <v>12535</v>
      </c>
      <c r="L302" s="10">
        <v>13832</v>
      </c>
      <c r="M302" s="10">
        <v>22737</v>
      </c>
      <c r="N302" s="9">
        <v>0</v>
      </c>
    </row>
    <row r="303" spans="3:14" ht="15.75" hidden="1" x14ac:dyDescent="0.25">
      <c r="C303" s="8" t="s">
        <v>838</v>
      </c>
      <c r="D303" s="9" t="s">
        <v>52</v>
      </c>
      <c r="E303" s="9" t="s">
        <v>839</v>
      </c>
      <c r="F303" s="9" t="s">
        <v>840</v>
      </c>
      <c r="G303" s="9" t="s">
        <v>841</v>
      </c>
      <c r="H303" s="10">
        <v>4086</v>
      </c>
      <c r="I303" s="10">
        <v>4494</v>
      </c>
      <c r="J303" s="10">
        <v>4903</v>
      </c>
      <c r="K303" s="10">
        <v>5469</v>
      </c>
      <c r="L303" s="10">
        <v>6035</v>
      </c>
      <c r="M303" s="10">
        <v>22737</v>
      </c>
      <c r="N303" s="9">
        <v>0</v>
      </c>
    </row>
    <row r="304" spans="3:14" ht="15.75" hidden="1" x14ac:dyDescent="0.25">
      <c r="C304" s="8" t="s">
        <v>842</v>
      </c>
      <c r="D304" s="9" t="s">
        <v>52</v>
      </c>
      <c r="E304" s="9" t="s">
        <v>843</v>
      </c>
      <c r="F304" s="9" t="s">
        <v>844</v>
      </c>
      <c r="G304" s="9" t="s">
        <v>845</v>
      </c>
      <c r="H304" s="10">
        <v>4966</v>
      </c>
      <c r="I304" s="10">
        <v>5463</v>
      </c>
      <c r="J304" s="10">
        <v>5959</v>
      </c>
      <c r="K304" s="10">
        <v>6647</v>
      </c>
      <c r="L304" s="10">
        <v>7336</v>
      </c>
      <c r="M304" s="10">
        <v>22737</v>
      </c>
      <c r="N304" s="9">
        <v>1</v>
      </c>
    </row>
    <row r="305" spans="3:14" ht="15.75" hidden="1" x14ac:dyDescent="0.25">
      <c r="C305" s="8" t="s">
        <v>846</v>
      </c>
      <c r="D305" s="9" t="s">
        <v>52</v>
      </c>
      <c r="E305" s="9" t="s">
        <v>847</v>
      </c>
      <c r="F305" s="9" t="s">
        <v>848</v>
      </c>
      <c r="G305" s="9" t="s">
        <v>849</v>
      </c>
      <c r="H305" s="10">
        <v>5749</v>
      </c>
      <c r="I305" s="10">
        <v>6324</v>
      </c>
      <c r="J305" s="10">
        <v>6898</v>
      </c>
      <c r="K305" s="10">
        <v>7695</v>
      </c>
      <c r="L305" s="10">
        <v>8492</v>
      </c>
      <c r="M305" s="10">
        <v>22737</v>
      </c>
      <c r="N305" s="9">
        <v>0</v>
      </c>
    </row>
    <row r="306" spans="3:14" ht="15.75" hidden="1" x14ac:dyDescent="0.25">
      <c r="C306" s="8" t="s">
        <v>850</v>
      </c>
      <c r="D306" s="9" t="s">
        <v>52</v>
      </c>
      <c r="E306" s="9" t="s">
        <v>851</v>
      </c>
      <c r="F306" s="9" t="s">
        <v>852</v>
      </c>
      <c r="G306" s="9" t="s">
        <v>853</v>
      </c>
      <c r="H306" s="10">
        <v>3529</v>
      </c>
      <c r="I306" s="10">
        <v>3882</v>
      </c>
      <c r="J306" s="10">
        <v>4235</v>
      </c>
      <c r="K306" s="10">
        <v>4724</v>
      </c>
      <c r="L306" s="10">
        <v>5213</v>
      </c>
      <c r="M306" s="10">
        <v>22737</v>
      </c>
      <c r="N306" s="9">
        <v>1</v>
      </c>
    </row>
    <row r="307" spans="3:14" ht="15.75" hidden="1" x14ac:dyDescent="0.25">
      <c r="C307" s="8" t="s">
        <v>854</v>
      </c>
      <c r="D307" s="9" t="s">
        <v>52</v>
      </c>
      <c r="E307" s="9" t="s">
        <v>855</v>
      </c>
      <c r="F307" s="9" t="s">
        <v>856</v>
      </c>
      <c r="G307" s="9" t="s">
        <v>55</v>
      </c>
      <c r="H307" s="10">
        <v>6655</v>
      </c>
      <c r="I307" s="10">
        <v>7320</v>
      </c>
      <c r="J307" s="10">
        <v>7986</v>
      </c>
      <c r="K307" s="10">
        <v>8908</v>
      </c>
      <c r="L307" s="10">
        <v>9830</v>
      </c>
      <c r="M307" s="10">
        <v>22737</v>
      </c>
      <c r="N307" s="9">
        <v>0</v>
      </c>
    </row>
    <row r="308" spans="3:14" ht="15.75" hidden="1" x14ac:dyDescent="0.25">
      <c r="C308" s="8" t="s">
        <v>857</v>
      </c>
      <c r="D308" s="9" t="s">
        <v>12</v>
      </c>
      <c r="E308" s="9" t="s">
        <v>858</v>
      </c>
      <c r="F308" s="9" t="s">
        <v>859</v>
      </c>
      <c r="G308" s="9" t="s">
        <v>108</v>
      </c>
      <c r="H308" s="10">
        <v>3841</v>
      </c>
      <c r="I308" s="10">
        <v>4418</v>
      </c>
      <c r="J308" s="10">
        <v>4994</v>
      </c>
      <c r="K308" s="10">
        <v>5570</v>
      </c>
      <c r="L308" s="10">
        <v>6146</v>
      </c>
      <c r="M308" s="10">
        <v>22737</v>
      </c>
      <c r="N308" s="9">
        <v>0</v>
      </c>
    </row>
    <row r="309" spans="3:14" ht="15.75" hidden="1" x14ac:dyDescent="0.25">
      <c r="C309" s="8" t="s">
        <v>860</v>
      </c>
      <c r="D309" s="9" t="s">
        <v>12</v>
      </c>
      <c r="E309" s="9" t="s">
        <v>861</v>
      </c>
      <c r="F309" s="9" t="s">
        <v>862</v>
      </c>
      <c r="G309" s="9" t="s">
        <v>47</v>
      </c>
      <c r="H309" s="10">
        <v>4033</v>
      </c>
      <c r="I309" s="10">
        <v>4638</v>
      </c>
      <c r="J309" s="10">
        <v>5244</v>
      </c>
      <c r="K309" s="10">
        <v>5849</v>
      </c>
      <c r="L309" s="10">
        <v>6454</v>
      </c>
      <c r="M309" s="10">
        <v>22737</v>
      </c>
      <c r="N309" s="9">
        <v>0</v>
      </c>
    </row>
    <row r="310" spans="3:14" ht="15.75" hidden="1" x14ac:dyDescent="0.25">
      <c r="C310" s="8" t="s">
        <v>863</v>
      </c>
      <c r="D310" s="9" t="s">
        <v>12</v>
      </c>
      <c r="E310" s="9" t="s">
        <v>864</v>
      </c>
      <c r="F310" s="9" t="s">
        <v>865</v>
      </c>
      <c r="G310" s="9" t="s">
        <v>15</v>
      </c>
      <c r="H310" s="10">
        <v>4669</v>
      </c>
      <c r="I310" s="10">
        <v>5370</v>
      </c>
      <c r="J310" s="10">
        <v>6070</v>
      </c>
      <c r="K310" s="10">
        <v>6770</v>
      </c>
      <c r="L310" s="10">
        <v>7471</v>
      </c>
      <c r="M310" s="10">
        <v>22737</v>
      </c>
      <c r="N310" s="9">
        <v>0</v>
      </c>
    </row>
    <row r="311" spans="3:14" ht="15.75" hidden="1" x14ac:dyDescent="0.25">
      <c r="C311" s="8" t="s">
        <v>866</v>
      </c>
      <c r="D311" s="9" t="s">
        <v>12</v>
      </c>
      <c r="E311" s="9" t="s">
        <v>867</v>
      </c>
      <c r="F311" s="9" t="s">
        <v>868</v>
      </c>
      <c r="G311" s="9" t="s">
        <v>121</v>
      </c>
      <c r="H311" s="10">
        <v>5675</v>
      </c>
      <c r="I311" s="10">
        <v>6527</v>
      </c>
      <c r="J311" s="10">
        <v>7378</v>
      </c>
      <c r="K311" s="10">
        <v>8230</v>
      </c>
      <c r="L311" s="10">
        <v>9081</v>
      </c>
      <c r="M311" s="10">
        <v>22737</v>
      </c>
      <c r="N311" s="9">
        <v>0</v>
      </c>
    </row>
    <row r="312" spans="3:14" ht="15.75" hidden="1" x14ac:dyDescent="0.25">
      <c r="C312" s="8" t="s">
        <v>869</v>
      </c>
      <c r="D312" s="9" t="s">
        <v>12</v>
      </c>
      <c r="E312" s="9" t="s">
        <v>870</v>
      </c>
      <c r="F312" s="9" t="s">
        <v>871</v>
      </c>
      <c r="G312" s="9" t="s">
        <v>32</v>
      </c>
      <c r="H312" s="10">
        <v>7243</v>
      </c>
      <c r="I312" s="10">
        <v>8330</v>
      </c>
      <c r="J312" s="10">
        <v>9417</v>
      </c>
      <c r="K312" s="10">
        <v>10503</v>
      </c>
      <c r="L312" s="10">
        <v>11590</v>
      </c>
      <c r="M312" s="10">
        <v>22737</v>
      </c>
      <c r="N312" s="9">
        <v>0</v>
      </c>
    </row>
    <row r="313" spans="3:14" ht="15.75" hidden="1" x14ac:dyDescent="0.25">
      <c r="C313" s="8" t="s">
        <v>872</v>
      </c>
      <c r="D313" s="9" t="s">
        <v>12</v>
      </c>
      <c r="E313" s="9" t="s">
        <v>873</v>
      </c>
      <c r="F313" s="9" t="s">
        <v>874</v>
      </c>
      <c r="G313" s="9" t="s">
        <v>100</v>
      </c>
      <c r="H313" s="10">
        <v>7606</v>
      </c>
      <c r="I313" s="10">
        <v>8746</v>
      </c>
      <c r="J313" s="10">
        <v>9887</v>
      </c>
      <c r="K313" s="10">
        <v>11028</v>
      </c>
      <c r="L313" s="10">
        <v>12170</v>
      </c>
      <c r="M313" s="10">
        <v>22737</v>
      </c>
      <c r="N313" s="9">
        <v>0</v>
      </c>
    </row>
    <row r="314" spans="3:14" ht="15.75" hidden="1" x14ac:dyDescent="0.25">
      <c r="C314" s="8" t="s">
        <v>875</v>
      </c>
      <c r="D314" s="9" t="s">
        <v>52</v>
      </c>
      <c r="E314" s="9" t="s">
        <v>876</v>
      </c>
      <c r="F314" s="9" t="s">
        <v>877</v>
      </c>
      <c r="G314" s="9" t="s">
        <v>130</v>
      </c>
      <c r="H314" s="10">
        <v>5475</v>
      </c>
      <c r="I314" s="10">
        <v>6022</v>
      </c>
      <c r="J314" s="10">
        <v>6570</v>
      </c>
      <c r="K314" s="10">
        <v>7329</v>
      </c>
      <c r="L314" s="10">
        <v>8087</v>
      </c>
      <c r="M314" s="10">
        <v>22737</v>
      </c>
      <c r="N314" s="9">
        <v>0</v>
      </c>
    </row>
    <row r="315" spans="3:14" ht="15.75" hidden="1" x14ac:dyDescent="0.25">
      <c r="C315" s="8" t="s">
        <v>878</v>
      </c>
      <c r="D315" s="9" t="s">
        <v>52</v>
      </c>
      <c r="E315" s="9" t="s">
        <v>879</v>
      </c>
      <c r="F315" s="9" t="s">
        <v>880</v>
      </c>
      <c r="G315" s="9" t="s">
        <v>849</v>
      </c>
      <c r="H315" s="10">
        <v>5749</v>
      </c>
      <c r="I315" s="10">
        <v>6324</v>
      </c>
      <c r="J315" s="10">
        <v>6898</v>
      </c>
      <c r="K315" s="10">
        <v>7695</v>
      </c>
      <c r="L315" s="10">
        <v>8492</v>
      </c>
      <c r="M315" s="10">
        <v>22737</v>
      </c>
      <c r="N315" s="9">
        <v>0</v>
      </c>
    </row>
    <row r="316" spans="3:14" ht="15.75" hidden="1" x14ac:dyDescent="0.25">
      <c r="C316" s="8" t="s">
        <v>881</v>
      </c>
      <c r="D316" s="9" t="s">
        <v>52</v>
      </c>
      <c r="E316" s="9" t="s">
        <v>882</v>
      </c>
      <c r="F316" s="9" t="s">
        <v>883</v>
      </c>
      <c r="G316" s="9" t="s">
        <v>135</v>
      </c>
      <c r="H316" s="10">
        <v>6338</v>
      </c>
      <c r="I316" s="10">
        <v>6972</v>
      </c>
      <c r="J316" s="10">
        <v>7605</v>
      </c>
      <c r="K316" s="10">
        <v>8484</v>
      </c>
      <c r="L316" s="10">
        <v>9362</v>
      </c>
      <c r="M316" s="10">
        <v>22737</v>
      </c>
      <c r="N316" s="9">
        <v>0</v>
      </c>
    </row>
    <row r="317" spans="3:14" ht="15.75" hidden="1" x14ac:dyDescent="0.25">
      <c r="C317" s="8" t="s">
        <v>884</v>
      </c>
      <c r="D317" s="9" t="s">
        <v>284</v>
      </c>
      <c r="E317" s="9" t="s">
        <v>885</v>
      </c>
      <c r="F317" s="9" t="s">
        <v>886</v>
      </c>
      <c r="G317" s="9" t="s">
        <v>287</v>
      </c>
      <c r="H317" s="10">
        <v>2866</v>
      </c>
      <c r="I317" s="10">
        <v>3153</v>
      </c>
      <c r="J317" s="10">
        <v>3440</v>
      </c>
      <c r="K317" s="10">
        <v>3727</v>
      </c>
      <c r="L317" s="10">
        <v>4013</v>
      </c>
      <c r="M317" s="10">
        <v>22737</v>
      </c>
      <c r="N317" s="9">
        <v>1</v>
      </c>
    </row>
    <row r="318" spans="3:14" ht="15.75" hidden="1" x14ac:dyDescent="0.25">
      <c r="C318" s="8" t="s">
        <v>887</v>
      </c>
      <c r="D318" s="9" t="s">
        <v>284</v>
      </c>
      <c r="E318" s="9" t="s">
        <v>888</v>
      </c>
      <c r="F318" s="9" t="s">
        <v>889</v>
      </c>
      <c r="G318" s="9" t="s">
        <v>636</v>
      </c>
      <c r="H318" s="10">
        <v>3160</v>
      </c>
      <c r="I318" s="10">
        <v>3476</v>
      </c>
      <c r="J318" s="10">
        <v>3792</v>
      </c>
      <c r="K318" s="10">
        <v>4109</v>
      </c>
      <c r="L318" s="10">
        <v>4425</v>
      </c>
      <c r="M318" s="10">
        <v>22737</v>
      </c>
      <c r="N318" s="9">
        <v>1</v>
      </c>
    </row>
    <row r="319" spans="3:14" ht="15.75" hidden="1" x14ac:dyDescent="0.25">
      <c r="C319" s="8" t="s">
        <v>890</v>
      </c>
      <c r="D319" s="9" t="s">
        <v>284</v>
      </c>
      <c r="E319" s="9" t="s">
        <v>891</v>
      </c>
      <c r="F319" s="9" t="s">
        <v>892</v>
      </c>
      <c r="G319" s="9" t="s">
        <v>893</v>
      </c>
      <c r="H319" s="10">
        <v>3841</v>
      </c>
      <c r="I319" s="10">
        <v>4225</v>
      </c>
      <c r="J319" s="10">
        <v>4610</v>
      </c>
      <c r="K319" s="10">
        <v>4994</v>
      </c>
      <c r="L319" s="10">
        <v>5378</v>
      </c>
      <c r="M319" s="10">
        <v>22737</v>
      </c>
      <c r="N319" s="9">
        <v>1</v>
      </c>
    </row>
    <row r="320" spans="3:14" ht="15.75" hidden="1" x14ac:dyDescent="0.25">
      <c r="C320" s="8" t="s">
        <v>894</v>
      </c>
      <c r="D320" s="9" t="s">
        <v>52</v>
      </c>
      <c r="E320" s="9" t="s">
        <v>895</v>
      </c>
      <c r="F320" s="9" t="s">
        <v>896</v>
      </c>
      <c r="G320" s="9" t="s">
        <v>845</v>
      </c>
      <c r="H320" s="10">
        <v>4966</v>
      </c>
      <c r="I320" s="10">
        <v>5463</v>
      </c>
      <c r="J320" s="10">
        <v>5959</v>
      </c>
      <c r="K320" s="10">
        <v>6647</v>
      </c>
      <c r="L320" s="10">
        <v>7336</v>
      </c>
      <c r="M320" s="10">
        <v>22737</v>
      </c>
      <c r="N320" s="9">
        <v>1</v>
      </c>
    </row>
    <row r="321" spans="3:14" ht="15.75" hidden="1" x14ac:dyDescent="0.25">
      <c r="C321" s="8" t="s">
        <v>897</v>
      </c>
      <c r="D321" s="9" t="s">
        <v>52</v>
      </c>
      <c r="E321" s="9" t="s">
        <v>898</v>
      </c>
      <c r="F321" s="9" t="s">
        <v>899</v>
      </c>
      <c r="G321" s="9" t="s">
        <v>900</v>
      </c>
      <c r="H321" s="10">
        <v>5214</v>
      </c>
      <c r="I321" s="10">
        <v>5736</v>
      </c>
      <c r="J321" s="10">
        <v>6257</v>
      </c>
      <c r="K321" s="10">
        <v>6980</v>
      </c>
      <c r="L321" s="10">
        <v>7702</v>
      </c>
      <c r="M321" s="10">
        <v>22737</v>
      </c>
      <c r="N321" s="9">
        <v>0</v>
      </c>
    </row>
    <row r="322" spans="3:14" ht="15.75" hidden="1" x14ac:dyDescent="0.25">
      <c r="C322" s="8" t="s">
        <v>901</v>
      </c>
      <c r="D322" s="9" t="s">
        <v>52</v>
      </c>
      <c r="E322" s="9" t="s">
        <v>902</v>
      </c>
      <c r="F322" s="9" t="s">
        <v>903</v>
      </c>
      <c r="G322" s="9" t="s">
        <v>130</v>
      </c>
      <c r="H322" s="10">
        <v>5475</v>
      </c>
      <c r="I322" s="10">
        <v>6022</v>
      </c>
      <c r="J322" s="10">
        <v>6570</v>
      </c>
      <c r="K322" s="10">
        <v>7329</v>
      </c>
      <c r="L322" s="10">
        <v>8087</v>
      </c>
      <c r="M322" s="10">
        <v>22737</v>
      </c>
      <c r="N322" s="9">
        <v>0</v>
      </c>
    </row>
    <row r="323" spans="3:14" ht="15.75" hidden="1" x14ac:dyDescent="0.25">
      <c r="C323" s="8" t="s">
        <v>904</v>
      </c>
      <c r="D323" s="9" t="s">
        <v>52</v>
      </c>
      <c r="E323" s="9" t="s">
        <v>905</v>
      </c>
      <c r="F323" s="9" t="s">
        <v>906</v>
      </c>
      <c r="G323" s="9" t="s">
        <v>907</v>
      </c>
      <c r="H323" s="10">
        <v>4730</v>
      </c>
      <c r="I323" s="10">
        <v>5202</v>
      </c>
      <c r="J323" s="10">
        <v>5675</v>
      </c>
      <c r="K323" s="10">
        <v>6331</v>
      </c>
      <c r="L323" s="10">
        <v>6986</v>
      </c>
      <c r="M323" s="10">
        <v>22737</v>
      </c>
      <c r="N323" s="9">
        <v>0</v>
      </c>
    </row>
    <row r="324" spans="3:14" ht="15.75" hidden="1" x14ac:dyDescent="0.25">
      <c r="C324" s="8" t="s">
        <v>908</v>
      </c>
      <c r="D324" s="9" t="s">
        <v>52</v>
      </c>
      <c r="E324" s="9" t="s">
        <v>909</v>
      </c>
      <c r="F324" s="9" t="s">
        <v>910</v>
      </c>
      <c r="G324" s="9" t="s">
        <v>900</v>
      </c>
      <c r="H324" s="10">
        <v>5214</v>
      </c>
      <c r="I324" s="10">
        <v>5736</v>
      </c>
      <c r="J324" s="10">
        <v>6257</v>
      </c>
      <c r="K324" s="10">
        <v>6980</v>
      </c>
      <c r="L324" s="10">
        <v>7702</v>
      </c>
      <c r="M324" s="10">
        <v>22737</v>
      </c>
      <c r="N324" s="9">
        <v>0</v>
      </c>
    </row>
    <row r="325" spans="3:14" ht="15.75" hidden="1" x14ac:dyDescent="0.25">
      <c r="C325" s="8" t="s">
        <v>911</v>
      </c>
      <c r="D325" s="9" t="s">
        <v>52</v>
      </c>
      <c r="E325" s="9" t="s">
        <v>912</v>
      </c>
      <c r="F325" s="9" t="s">
        <v>913</v>
      </c>
      <c r="G325" s="9" t="s">
        <v>914</v>
      </c>
      <c r="H325" s="10">
        <v>6036</v>
      </c>
      <c r="I325" s="10">
        <v>6640</v>
      </c>
      <c r="J325" s="10">
        <v>7243</v>
      </c>
      <c r="K325" s="10">
        <v>8080</v>
      </c>
      <c r="L325" s="10">
        <v>8916</v>
      </c>
      <c r="M325" s="10">
        <v>22737</v>
      </c>
      <c r="N325" s="9">
        <v>0</v>
      </c>
    </row>
    <row r="326" spans="3:14" ht="15.75" hidden="1" x14ac:dyDescent="0.25">
      <c r="C326" s="8" t="s">
        <v>915</v>
      </c>
      <c r="D326" s="9" t="s">
        <v>52</v>
      </c>
      <c r="E326" s="9" t="s">
        <v>916</v>
      </c>
      <c r="F326" s="9" t="s">
        <v>917</v>
      </c>
      <c r="G326" s="9" t="s">
        <v>918</v>
      </c>
      <c r="H326" s="10">
        <v>6988</v>
      </c>
      <c r="I326" s="10">
        <v>7686</v>
      </c>
      <c r="J326" s="10">
        <v>8385</v>
      </c>
      <c r="K326" s="10">
        <v>9353</v>
      </c>
      <c r="L326" s="10">
        <v>10322</v>
      </c>
      <c r="M326" s="10">
        <v>22737</v>
      </c>
      <c r="N326" s="9">
        <v>0</v>
      </c>
    </row>
    <row r="327" spans="3:14" ht="15.75" hidden="1" x14ac:dyDescent="0.25">
      <c r="C327" s="8" t="s">
        <v>919</v>
      </c>
      <c r="D327" s="9" t="s">
        <v>52</v>
      </c>
      <c r="E327" s="9" t="s">
        <v>920</v>
      </c>
      <c r="F327" s="9" t="s">
        <v>921</v>
      </c>
      <c r="G327" s="9" t="s">
        <v>63</v>
      </c>
      <c r="H327" s="10">
        <v>8089</v>
      </c>
      <c r="I327" s="10">
        <v>8898</v>
      </c>
      <c r="J327" s="10">
        <v>9707</v>
      </c>
      <c r="K327" s="10">
        <v>10828</v>
      </c>
      <c r="L327" s="10">
        <v>11949</v>
      </c>
      <c r="M327" s="10">
        <v>22737</v>
      </c>
      <c r="N327" s="9">
        <v>0</v>
      </c>
    </row>
    <row r="328" spans="3:14" ht="15.75" hidden="1" x14ac:dyDescent="0.25">
      <c r="C328" s="8" t="s">
        <v>922</v>
      </c>
      <c r="D328" s="9" t="s">
        <v>52</v>
      </c>
      <c r="E328" s="9" t="s">
        <v>923</v>
      </c>
      <c r="F328" s="9" t="s">
        <v>924</v>
      </c>
      <c r="G328" s="9" t="s">
        <v>69</v>
      </c>
      <c r="H328" s="10">
        <v>8918</v>
      </c>
      <c r="I328" s="10">
        <v>9810</v>
      </c>
      <c r="J328" s="10">
        <v>10702</v>
      </c>
      <c r="K328" s="10">
        <v>11938</v>
      </c>
      <c r="L328" s="10">
        <v>13174</v>
      </c>
      <c r="M328" s="10">
        <v>22737</v>
      </c>
      <c r="N328" s="9">
        <v>0</v>
      </c>
    </row>
    <row r="329" spans="3:14" ht="15.75" hidden="1" x14ac:dyDescent="0.25">
      <c r="C329" s="8" t="s">
        <v>925</v>
      </c>
      <c r="D329" s="9" t="s">
        <v>284</v>
      </c>
      <c r="E329" s="9" t="s">
        <v>926</v>
      </c>
      <c r="F329" s="9" t="s">
        <v>927</v>
      </c>
      <c r="G329" s="9" t="s">
        <v>893</v>
      </c>
      <c r="H329" s="10">
        <v>3841</v>
      </c>
      <c r="I329" s="10">
        <v>4225</v>
      </c>
      <c r="J329" s="10">
        <v>4610</v>
      </c>
      <c r="K329" s="10">
        <v>4994</v>
      </c>
      <c r="L329" s="10">
        <v>5378</v>
      </c>
      <c r="M329" s="10">
        <v>22737</v>
      </c>
      <c r="N329" s="9">
        <v>1</v>
      </c>
    </row>
    <row r="330" spans="3:14" ht="15.75" hidden="1" x14ac:dyDescent="0.25">
      <c r="C330" s="8" t="s">
        <v>928</v>
      </c>
      <c r="D330" s="9" t="s">
        <v>284</v>
      </c>
      <c r="E330" s="9" t="s">
        <v>929</v>
      </c>
      <c r="F330" s="9" t="s">
        <v>930</v>
      </c>
      <c r="G330" s="9" t="s">
        <v>603</v>
      </c>
      <c r="H330" s="10">
        <v>4033</v>
      </c>
      <c r="I330" s="10">
        <v>4437</v>
      </c>
      <c r="J330" s="10">
        <v>4840</v>
      </c>
      <c r="K330" s="10">
        <v>5244</v>
      </c>
      <c r="L330" s="10">
        <v>5647</v>
      </c>
      <c r="M330" s="10">
        <v>22737</v>
      </c>
      <c r="N330" s="9">
        <v>1</v>
      </c>
    </row>
    <row r="331" spans="3:14" ht="15.75" hidden="1" x14ac:dyDescent="0.25">
      <c r="C331" s="8" t="s">
        <v>931</v>
      </c>
      <c r="D331" s="9" t="s">
        <v>284</v>
      </c>
      <c r="E331" s="9" t="s">
        <v>932</v>
      </c>
      <c r="F331" s="9" t="s">
        <v>933</v>
      </c>
      <c r="G331" s="9" t="s">
        <v>607</v>
      </c>
      <c r="H331" s="10">
        <v>4669</v>
      </c>
      <c r="I331" s="10">
        <v>5136</v>
      </c>
      <c r="J331" s="10">
        <v>5603</v>
      </c>
      <c r="K331" s="10">
        <v>6070</v>
      </c>
      <c r="L331" s="10">
        <v>6537</v>
      </c>
      <c r="M331" s="10">
        <v>22737</v>
      </c>
      <c r="N331" s="9">
        <v>1</v>
      </c>
    </row>
    <row r="332" spans="3:14" ht="15.75" hidden="1" x14ac:dyDescent="0.25">
      <c r="C332" s="8" t="s">
        <v>934</v>
      </c>
      <c r="D332" s="9" t="s">
        <v>284</v>
      </c>
      <c r="E332" s="9" t="s">
        <v>935</v>
      </c>
      <c r="F332" s="9" t="s">
        <v>936</v>
      </c>
      <c r="G332" s="9" t="s">
        <v>819</v>
      </c>
      <c r="H332" s="10">
        <v>4903</v>
      </c>
      <c r="I332" s="10">
        <v>5393</v>
      </c>
      <c r="J332" s="10">
        <v>5883</v>
      </c>
      <c r="K332" s="10">
        <v>6374</v>
      </c>
      <c r="L332" s="10">
        <v>6864</v>
      </c>
      <c r="M332" s="10">
        <v>22737</v>
      </c>
      <c r="N332" s="9">
        <v>0</v>
      </c>
    </row>
    <row r="333" spans="3:14" ht="15.75" hidden="1" x14ac:dyDescent="0.25">
      <c r="C333" s="8" t="s">
        <v>937</v>
      </c>
      <c r="D333" s="9" t="s">
        <v>284</v>
      </c>
      <c r="E333" s="9" t="s">
        <v>938</v>
      </c>
      <c r="F333" s="9" t="s">
        <v>939</v>
      </c>
      <c r="G333" s="9" t="s">
        <v>940</v>
      </c>
      <c r="H333" s="10">
        <v>3010</v>
      </c>
      <c r="I333" s="10">
        <v>3311</v>
      </c>
      <c r="J333" s="10">
        <v>3612</v>
      </c>
      <c r="K333" s="10">
        <v>3913</v>
      </c>
      <c r="L333" s="10">
        <v>4214</v>
      </c>
      <c r="M333" s="10">
        <v>22737</v>
      </c>
      <c r="N333" s="9">
        <v>1</v>
      </c>
    </row>
    <row r="334" spans="3:14" ht="15.75" hidden="1" x14ac:dyDescent="0.25">
      <c r="C334" s="8" t="s">
        <v>941</v>
      </c>
      <c r="D334" s="9" t="s">
        <v>284</v>
      </c>
      <c r="E334" s="9" t="s">
        <v>942</v>
      </c>
      <c r="F334" s="9" t="s">
        <v>943</v>
      </c>
      <c r="G334" s="9" t="s">
        <v>751</v>
      </c>
      <c r="H334" s="10">
        <v>3658</v>
      </c>
      <c r="I334" s="10">
        <v>4024</v>
      </c>
      <c r="J334" s="10">
        <v>4390</v>
      </c>
      <c r="K334" s="10">
        <v>4756</v>
      </c>
      <c r="L334" s="10">
        <v>5122</v>
      </c>
      <c r="M334" s="10">
        <v>22737</v>
      </c>
      <c r="N334" s="9">
        <v>1</v>
      </c>
    </row>
    <row r="335" spans="3:14" ht="15.75" hidden="1" x14ac:dyDescent="0.25">
      <c r="C335" s="8" t="s">
        <v>944</v>
      </c>
      <c r="D335" s="9" t="s">
        <v>284</v>
      </c>
      <c r="E335" s="9" t="s">
        <v>945</v>
      </c>
      <c r="F335" s="9" t="s">
        <v>946</v>
      </c>
      <c r="G335" s="9" t="s">
        <v>947</v>
      </c>
      <c r="H335" s="10">
        <v>4447</v>
      </c>
      <c r="I335" s="10">
        <v>4891</v>
      </c>
      <c r="J335" s="10">
        <v>5336</v>
      </c>
      <c r="K335" s="10">
        <v>5781</v>
      </c>
      <c r="L335" s="10">
        <v>6226</v>
      </c>
      <c r="M335" s="10">
        <v>22737</v>
      </c>
      <c r="N335" s="9">
        <v>1</v>
      </c>
    </row>
    <row r="336" spans="3:14" ht="15.75" hidden="1" x14ac:dyDescent="0.25">
      <c r="C336" s="8" t="s">
        <v>948</v>
      </c>
      <c r="D336" s="9" t="s">
        <v>284</v>
      </c>
      <c r="E336" s="9" t="s">
        <v>949</v>
      </c>
      <c r="F336" s="9" t="s">
        <v>950</v>
      </c>
      <c r="G336" s="9" t="s">
        <v>607</v>
      </c>
      <c r="H336" s="10">
        <v>4669</v>
      </c>
      <c r="I336" s="10">
        <v>5136</v>
      </c>
      <c r="J336" s="10">
        <v>5603</v>
      </c>
      <c r="K336" s="10">
        <v>6070</v>
      </c>
      <c r="L336" s="10">
        <v>6537</v>
      </c>
      <c r="M336" s="10">
        <v>22737</v>
      </c>
      <c r="N336" s="9">
        <v>1</v>
      </c>
    </row>
    <row r="337" spans="3:14" ht="15.75" hidden="1" x14ac:dyDescent="0.25">
      <c r="C337" s="8" t="s">
        <v>951</v>
      </c>
      <c r="D337" s="9" t="s">
        <v>12</v>
      </c>
      <c r="E337" s="9" t="s">
        <v>952</v>
      </c>
      <c r="F337" s="9" t="s">
        <v>953</v>
      </c>
      <c r="G337" s="9" t="s">
        <v>300</v>
      </c>
      <c r="H337" s="10">
        <v>4903</v>
      </c>
      <c r="I337" s="10">
        <v>5638</v>
      </c>
      <c r="J337" s="10">
        <v>6374</v>
      </c>
      <c r="K337" s="10">
        <v>7109</v>
      </c>
      <c r="L337" s="10">
        <v>7845</v>
      </c>
      <c r="M337" s="10">
        <v>22737</v>
      </c>
      <c r="N337" s="9">
        <v>0</v>
      </c>
    </row>
    <row r="338" spans="3:14" ht="15.75" hidden="1" x14ac:dyDescent="0.25">
      <c r="C338" s="8" t="s">
        <v>954</v>
      </c>
      <c r="D338" s="9" t="s">
        <v>12</v>
      </c>
      <c r="E338" s="9" t="s">
        <v>955</v>
      </c>
      <c r="F338" s="9" t="s">
        <v>956</v>
      </c>
      <c r="G338" s="9" t="s">
        <v>255</v>
      </c>
      <c r="H338" s="10">
        <v>5405</v>
      </c>
      <c r="I338" s="10">
        <v>6216</v>
      </c>
      <c r="J338" s="10">
        <v>7027</v>
      </c>
      <c r="K338" s="10">
        <v>7838</v>
      </c>
      <c r="L338" s="10">
        <v>8649</v>
      </c>
      <c r="M338" s="10">
        <v>22737</v>
      </c>
      <c r="N338" s="9">
        <v>0</v>
      </c>
    </row>
    <row r="339" spans="3:14" ht="15.75" hidden="1" x14ac:dyDescent="0.25">
      <c r="C339" s="8" t="s">
        <v>957</v>
      </c>
      <c r="D339" s="9" t="s">
        <v>12</v>
      </c>
      <c r="E339" s="9" t="s">
        <v>958</v>
      </c>
      <c r="F339" s="9" t="s">
        <v>959</v>
      </c>
      <c r="G339" s="9" t="s">
        <v>140</v>
      </c>
      <c r="H339" s="10">
        <v>5959</v>
      </c>
      <c r="I339" s="10">
        <v>6853</v>
      </c>
      <c r="J339" s="10">
        <v>7747</v>
      </c>
      <c r="K339" s="10">
        <v>8641</v>
      </c>
      <c r="L339" s="10">
        <v>9535</v>
      </c>
      <c r="M339" s="10">
        <v>22737</v>
      </c>
      <c r="N339" s="9">
        <v>0</v>
      </c>
    </row>
    <row r="340" spans="3:14" ht="15.75" hidden="1" x14ac:dyDescent="0.25">
      <c r="C340" s="8" t="s">
        <v>960</v>
      </c>
      <c r="D340" s="9" t="s">
        <v>12</v>
      </c>
      <c r="E340" s="9" t="s">
        <v>961</v>
      </c>
      <c r="F340" s="9" t="s">
        <v>962</v>
      </c>
      <c r="G340" s="9" t="s">
        <v>15</v>
      </c>
      <c r="H340" s="10">
        <v>4669</v>
      </c>
      <c r="I340" s="10">
        <v>5370</v>
      </c>
      <c r="J340" s="10">
        <v>6070</v>
      </c>
      <c r="K340" s="10">
        <v>6770</v>
      </c>
      <c r="L340" s="10">
        <v>7471</v>
      </c>
      <c r="M340" s="10">
        <v>22737</v>
      </c>
      <c r="N340" s="9">
        <v>0</v>
      </c>
    </row>
    <row r="341" spans="3:14" ht="15.75" hidden="1" x14ac:dyDescent="0.25">
      <c r="C341" s="8" t="s">
        <v>963</v>
      </c>
      <c r="D341" s="9" t="s">
        <v>12</v>
      </c>
      <c r="E341" s="9" t="s">
        <v>964</v>
      </c>
      <c r="F341" s="9" t="s">
        <v>965</v>
      </c>
      <c r="G341" s="9" t="s">
        <v>32</v>
      </c>
      <c r="H341" s="10">
        <v>7243</v>
      </c>
      <c r="I341" s="10">
        <v>8330</v>
      </c>
      <c r="J341" s="10">
        <v>9417</v>
      </c>
      <c r="K341" s="10">
        <v>10503</v>
      </c>
      <c r="L341" s="10">
        <v>11590</v>
      </c>
      <c r="M341" s="10">
        <v>22737</v>
      </c>
      <c r="N341" s="9">
        <v>0</v>
      </c>
    </row>
    <row r="342" spans="3:14" ht="15.75" hidden="1" x14ac:dyDescent="0.25">
      <c r="C342" s="8" t="s">
        <v>966</v>
      </c>
      <c r="D342" s="9" t="s">
        <v>12</v>
      </c>
      <c r="E342" s="9" t="s">
        <v>967</v>
      </c>
      <c r="F342" s="9" t="s">
        <v>968</v>
      </c>
      <c r="G342" s="9" t="s">
        <v>100</v>
      </c>
      <c r="H342" s="10">
        <v>7606</v>
      </c>
      <c r="I342" s="10">
        <v>8746</v>
      </c>
      <c r="J342" s="10">
        <v>9887</v>
      </c>
      <c r="K342" s="10">
        <v>11028</v>
      </c>
      <c r="L342" s="10">
        <v>12170</v>
      </c>
      <c r="M342" s="10">
        <v>22737</v>
      </c>
      <c r="N342" s="9">
        <v>0</v>
      </c>
    </row>
    <row r="343" spans="3:14" ht="15.75" hidden="1" x14ac:dyDescent="0.25">
      <c r="C343" s="8" t="s">
        <v>969</v>
      </c>
      <c r="D343" s="9" t="s">
        <v>12</v>
      </c>
      <c r="E343" s="9" t="s">
        <v>970</v>
      </c>
      <c r="F343" s="9" t="s">
        <v>971</v>
      </c>
      <c r="G343" s="9" t="s">
        <v>47</v>
      </c>
      <c r="H343" s="10">
        <v>4033</v>
      </c>
      <c r="I343" s="10">
        <v>4638</v>
      </c>
      <c r="J343" s="10">
        <v>5244</v>
      </c>
      <c r="K343" s="10">
        <v>5849</v>
      </c>
      <c r="L343" s="10">
        <v>6454</v>
      </c>
      <c r="M343" s="10">
        <v>22737</v>
      </c>
      <c r="N343" s="9">
        <v>1</v>
      </c>
    </row>
    <row r="344" spans="3:14" ht="15.75" hidden="1" x14ac:dyDescent="0.25">
      <c r="C344" s="8" t="s">
        <v>972</v>
      </c>
      <c r="D344" s="9" t="s">
        <v>12</v>
      </c>
      <c r="E344" s="9" t="s">
        <v>973</v>
      </c>
      <c r="F344" s="9" t="s">
        <v>974</v>
      </c>
      <c r="G344" s="9" t="s">
        <v>300</v>
      </c>
      <c r="H344" s="10">
        <v>4903</v>
      </c>
      <c r="I344" s="10">
        <v>5638</v>
      </c>
      <c r="J344" s="10">
        <v>6374</v>
      </c>
      <c r="K344" s="10">
        <v>7109</v>
      </c>
      <c r="L344" s="10">
        <v>7845</v>
      </c>
      <c r="M344" s="10">
        <v>22737</v>
      </c>
      <c r="N344" s="9">
        <v>1</v>
      </c>
    </row>
    <row r="345" spans="3:14" ht="15.75" hidden="1" x14ac:dyDescent="0.25">
      <c r="C345" s="8" t="s">
        <v>975</v>
      </c>
      <c r="D345" s="9" t="s">
        <v>12</v>
      </c>
      <c r="E345" s="9" t="s">
        <v>976</v>
      </c>
      <c r="F345" s="9" t="s">
        <v>977</v>
      </c>
      <c r="G345" s="9" t="s">
        <v>121</v>
      </c>
      <c r="H345" s="10">
        <v>5675</v>
      </c>
      <c r="I345" s="10">
        <v>6527</v>
      </c>
      <c r="J345" s="10">
        <v>7378</v>
      </c>
      <c r="K345" s="10">
        <v>8230</v>
      </c>
      <c r="L345" s="10">
        <v>9081</v>
      </c>
      <c r="M345" s="10">
        <v>22737</v>
      </c>
      <c r="N345" s="9">
        <v>0</v>
      </c>
    </row>
    <row r="346" spans="3:14" ht="15.75" hidden="1" x14ac:dyDescent="0.25">
      <c r="C346" s="8" t="s">
        <v>978</v>
      </c>
      <c r="D346" s="9" t="s">
        <v>12</v>
      </c>
      <c r="E346" s="9" t="s">
        <v>979</v>
      </c>
      <c r="F346" s="9" t="s">
        <v>980</v>
      </c>
      <c r="G346" s="9" t="s">
        <v>237</v>
      </c>
      <c r="H346" s="10">
        <v>3658</v>
      </c>
      <c r="I346" s="10">
        <v>4207</v>
      </c>
      <c r="J346" s="10">
        <v>4756</v>
      </c>
      <c r="K346" s="10">
        <v>5305</v>
      </c>
      <c r="L346" s="10">
        <v>5854</v>
      </c>
      <c r="M346" s="10">
        <v>22737</v>
      </c>
      <c r="N346" s="9">
        <v>1</v>
      </c>
    </row>
    <row r="347" spans="3:14" ht="15.75" hidden="1" x14ac:dyDescent="0.25">
      <c r="C347" s="8" t="s">
        <v>981</v>
      </c>
      <c r="D347" s="9" t="s">
        <v>183</v>
      </c>
      <c r="E347" s="9" t="s">
        <v>982</v>
      </c>
      <c r="F347" s="9" t="s">
        <v>983</v>
      </c>
      <c r="G347" s="9" t="s">
        <v>984</v>
      </c>
      <c r="H347" s="10">
        <v>4343</v>
      </c>
      <c r="I347" s="10">
        <v>4777</v>
      </c>
      <c r="J347" s="10">
        <v>5212</v>
      </c>
      <c r="K347" s="10">
        <v>5646</v>
      </c>
      <c r="L347" s="10">
        <v>6080</v>
      </c>
      <c r="M347" s="10">
        <v>22737</v>
      </c>
      <c r="N347" s="9">
        <v>0</v>
      </c>
    </row>
    <row r="348" spans="3:14" ht="15.75" hidden="1" x14ac:dyDescent="0.25">
      <c r="C348" s="8" t="s">
        <v>985</v>
      </c>
      <c r="D348" s="9" t="s">
        <v>183</v>
      </c>
      <c r="E348" s="9" t="s">
        <v>986</v>
      </c>
      <c r="F348" s="9" t="s">
        <v>987</v>
      </c>
      <c r="G348" s="9" t="s">
        <v>556</v>
      </c>
      <c r="H348" s="10">
        <v>4788</v>
      </c>
      <c r="I348" s="10">
        <v>5267</v>
      </c>
      <c r="J348" s="10">
        <v>5746</v>
      </c>
      <c r="K348" s="10">
        <v>6225</v>
      </c>
      <c r="L348" s="10">
        <v>6703</v>
      </c>
      <c r="M348" s="10">
        <v>22737</v>
      </c>
      <c r="N348" s="9">
        <v>0</v>
      </c>
    </row>
    <row r="349" spans="3:14" ht="15.75" hidden="1" x14ac:dyDescent="0.25">
      <c r="C349" s="8" t="s">
        <v>988</v>
      </c>
      <c r="D349" s="9" t="s">
        <v>183</v>
      </c>
      <c r="E349" s="9" t="s">
        <v>989</v>
      </c>
      <c r="F349" s="9" t="s">
        <v>990</v>
      </c>
      <c r="G349" s="9" t="s">
        <v>403</v>
      </c>
      <c r="H349" s="10">
        <v>5279</v>
      </c>
      <c r="I349" s="10">
        <v>5807</v>
      </c>
      <c r="J349" s="10">
        <v>6335</v>
      </c>
      <c r="K349" s="10">
        <v>6863</v>
      </c>
      <c r="L349" s="10">
        <v>7391</v>
      </c>
      <c r="M349" s="10">
        <v>22737</v>
      </c>
      <c r="N349" s="9">
        <v>0</v>
      </c>
    </row>
    <row r="350" spans="3:14" ht="15.75" hidden="1" x14ac:dyDescent="0.25">
      <c r="C350" s="8" t="s">
        <v>991</v>
      </c>
      <c r="D350" s="9" t="s">
        <v>183</v>
      </c>
      <c r="E350" s="9" t="s">
        <v>992</v>
      </c>
      <c r="F350" s="9" t="s">
        <v>993</v>
      </c>
      <c r="G350" s="9" t="s">
        <v>407</v>
      </c>
      <c r="H350" s="10">
        <v>6111</v>
      </c>
      <c r="I350" s="10">
        <v>6722</v>
      </c>
      <c r="J350" s="10">
        <v>7333</v>
      </c>
      <c r="K350" s="10">
        <v>7944</v>
      </c>
      <c r="L350" s="10">
        <v>8556</v>
      </c>
      <c r="M350" s="10">
        <v>22737</v>
      </c>
      <c r="N350" s="9">
        <v>0</v>
      </c>
    </row>
    <row r="351" spans="3:14" ht="15.75" hidden="1" x14ac:dyDescent="0.25">
      <c r="C351" s="8" t="s">
        <v>994</v>
      </c>
      <c r="D351" s="9" t="s">
        <v>183</v>
      </c>
      <c r="E351" s="9" t="s">
        <v>995</v>
      </c>
      <c r="F351" s="9" t="s">
        <v>996</v>
      </c>
      <c r="G351" s="9" t="s">
        <v>625</v>
      </c>
      <c r="H351" s="10">
        <v>7799</v>
      </c>
      <c r="I351" s="10">
        <v>8579</v>
      </c>
      <c r="J351" s="10">
        <v>9360</v>
      </c>
      <c r="K351" s="10">
        <v>10139</v>
      </c>
      <c r="L351" s="10">
        <v>10919</v>
      </c>
      <c r="M351" s="10">
        <v>22737</v>
      </c>
      <c r="N351" s="9">
        <v>0</v>
      </c>
    </row>
    <row r="352" spans="3:14" ht="15.75" hidden="1" x14ac:dyDescent="0.25">
      <c r="C352" s="8" t="s">
        <v>997</v>
      </c>
      <c r="D352" s="9" t="s">
        <v>183</v>
      </c>
      <c r="E352" s="9" t="s">
        <v>998</v>
      </c>
      <c r="F352" s="9" t="s">
        <v>999</v>
      </c>
      <c r="G352" s="9" t="s">
        <v>1000</v>
      </c>
      <c r="H352" s="10">
        <v>8189</v>
      </c>
      <c r="I352" s="10">
        <v>9008</v>
      </c>
      <c r="J352" s="10">
        <v>9828</v>
      </c>
      <c r="K352" s="10">
        <v>10646</v>
      </c>
      <c r="L352" s="10">
        <v>11465</v>
      </c>
      <c r="M352" s="10">
        <v>22737</v>
      </c>
      <c r="N352" s="9">
        <v>0</v>
      </c>
    </row>
    <row r="353" spans="3:14" ht="15.75" hidden="1" x14ac:dyDescent="0.25">
      <c r="C353" s="8" t="s">
        <v>1001</v>
      </c>
      <c r="D353" s="9" t="s">
        <v>183</v>
      </c>
      <c r="E353" s="9" t="s">
        <v>1002</v>
      </c>
      <c r="F353" s="9" t="s">
        <v>1003</v>
      </c>
      <c r="G353" s="9" t="s">
        <v>1004</v>
      </c>
      <c r="H353" s="10">
        <v>9480</v>
      </c>
      <c r="I353" s="10">
        <v>10428</v>
      </c>
      <c r="J353" s="10">
        <v>11377</v>
      </c>
      <c r="K353" s="10">
        <v>12325</v>
      </c>
      <c r="L353" s="10">
        <v>13272</v>
      </c>
      <c r="M353" s="10">
        <v>22737</v>
      </c>
      <c r="N353" s="9">
        <v>0</v>
      </c>
    </row>
    <row r="354" spans="3:14" ht="15.75" hidden="1" x14ac:dyDescent="0.25">
      <c r="C354" s="8" t="s">
        <v>1005</v>
      </c>
      <c r="D354" s="9" t="s">
        <v>12</v>
      </c>
      <c r="E354" s="9" t="s">
        <v>1006</v>
      </c>
      <c r="F354" s="9" t="s">
        <v>1007</v>
      </c>
      <c r="G354" s="9" t="s">
        <v>47</v>
      </c>
      <c r="H354" s="10">
        <v>4033</v>
      </c>
      <c r="I354" s="10">
        <v>4638</v>
      </c>
      <c r="J354" s="10">
        <v>5244</v>
      </c>
      <c r="K354" s="10">
        <v>5849</v>
      </c>
      <c r="L354" s="10">
        <v>6454</v>
      </c>
      <c r="M354" s="10">
        <v>22737</v>
      </c>
      <c r="N354" s="9">
        <v>0</v>
      </c>
    </row>
    <row r="355" spans="3:14" ht="15.75" hidden="1" x14ac:dyDescent="0.25">
      <c r="C355" s="8" t="s">
        <v>1008</v>
      </c>
      <c r="D355" s="9" t="s">
        <v>12</v>
      </c>
      <c r="E355" s="9" t="s">
        <v>1009</v>
      </c>
      <c r="F355" s="9" t="s">
        <v>1010</v>
      </c>
      <c r="G355" s="9" t="s">
        <v>15</v>
      </c>
      <c r="H355" s="10">
        <v>4669</v>
      </c>
      <c r="I355" s="10">
        <v>5370</v>
      </c>
      <c r="J355" s="10">
        <v>6070</v>
      </c>
      <c r="K355" s="10">
        <v>6770</v>
      </c>
      <c r="L355" s="10">
        <v>7471</v>
      </c>
      <c r="M355" s="10">
        <v>22737</v>
      </c>
      <c r="N355" s="9">
        <v>0</v>
      </c>
    </row>
    <row r="356" spans="3:14" ht="15.75" hidden="1" x14ac:dyDescent="0.25">
      <c r="C356" s="8" t="s">
        <v>1011</v>
      </c>
      <c r="D356" s="9" t="s">
        <v>12</v>
      </c>
      <c r="E356" s="9" t="s">
        <v>1012</v>
      </c>
      <c r="F356" s="9" t="s">
        <v>1013</v>
      </c>
      <c r="G356" s="9" t="s">
        <v>121</v>
      </c>
      <c r="H356" s="10">
        <v>5675</v>
      </c>
      <c r="I356" s="10">
        <v>6527</v>
      </c>
      <c r="J356" s="10">
        <v>7378</v>
      </c>
      <c r="K356" s="10">
        <v>8230</v>
      </c>
      <c r="L356" s="10">
        <v>9081</v>
      </c>
      <c r="M356" s="10">
        <v>22737</v>
      </c>
      <c r="N356" s="9">
        <v>0</v>
      </c>
    </row>
    <row r="357" spans="3:14" ht="15.75" hidden="1" x14ac:dyDescent="0.25">
      <c r="C357" s="8" t="s">
        <v>1014</v>
      </c>
      <c r="D357" s="9" t="s">
        <v>12</v>
      </c>
      <c r="E357" s="9" t="s">
        <v>1015</v>
      </c>
      <c r="F357" s="9" t="s">
        <v>1016</v>
      </c>
      <c r="G357" s="9" t="s">
        <v>23</v>
      </c>
      <c r="H357" s="10">
        <v>6570</v>
      </c>
      <c r="I357" s="10">
        <v>7555</v>
      </c>
      <c r="J357" s="10">
        <v>8541</v>
      </c>
      <c r="K357" s="10">
        <v>9527</v>
      </c>
      <c r="L357" s="10">
        <v>10512</v>
      </c>
      <c r="M357" s="10">
        <v>22737</v>
      </c>
      <c r="N357" s="9">
        <v>0</v>
      </c>
    </row>
    <row r="358" spans="3:14" ht="15.75" hidden="1" x14ac:dyDescent="0.25">
      <c r="C358" s="8" t="s">
        <v>1017</v>
      </c>
      <c r="D358" s="9" t="s">
        <v>284</v>
      </c>
      <c r="E358" s="9" t="s">
        <v>1018</v>
      </c>
      <c r="F358" s="9" t="s">
        <v>1019</v>
      </c>
      <c r="G358" s="9" t="s">
        <v>636</v>
      </c>
      <c r="H358" s="10">
        <v>3160</v>
      </c>
      <c r="I358" s="10">
        <v>3476</v>
      </c>
      <c r="J358" s="10">
        <v>3792</v>
      </c>
      <c r="K358" s="10">
        <v>4109</v>
      </c>
      <c r="L358" s="10">
        <v>4425</v>
      </c>
      <c r="M358" s="10">
        <v>22737</v>
      </c>
      <c r="N358" s="9">
        <v>1</v>
      </c>
    </row>
    <row r="359" spans="3:14" ht="15.75" hidden="1" x14ac:dyDescent="0.25">
      <c r="C359" s="8" t="s">
        <v>1020</v>
      </c>
      <c r="D359" s="9" t="s">
        <v>284</v>
      </c>
      <c r="E359" s="9" t="s">
        <v>1021</v>
      </c>
      <c r="F359" s="9" t="s">
        <v>1022</v>
      </c>
      <c r="G359" s="9" t="s">
        <v>640</v>
      </c>
      <c r="H359" s="10">
        <v>3318</v>
      </c>
      <c r="I359" s="10">
        <v>3650</v>
      </c>
      <c r="J359" s="10">
        <v>3982</v>
      </c>
      <c r="K359" s="10">
        <v>4314</v>
      </c>
      <c r="L359" s="10">
        <v>4646</v>
      </c>
      <c r="M359" s="10">
        <v>22737</v>
      </c>
      <c r="N359" s="9">
        <v>1</v>
      </c>
    </row>
    <row r="360" spans="3:14" ht="15.75" hidden="1" x14ac:dyDescent="0.25">
      <c r="C360" s="8" t="s">
        <v>1023</v>
      </c>
      <c r="D360" s="9" t="s">
        <v>284</v>
      </c>
      <c r="E360" s="9" t="s">
        <v>1024</v>
      </c>
      <c r="F360" s="9" t="s">
        <v>1025</v>
      </c>
      <c r="G360" s="9" t="s">
        <v>747</v>
      </c>
      <c r="H360" s="10">
        <v>3484</v>
      </c>
      <c r="I360" s="10">
        <v>3833</v>
      </c>
      <c r="J360" s="10">
        <v>4181</v>
      </c>
      <c r="K360" s="10">
        <v>4530</v>
      </c>
      <c r="L360" s="10">
        <v>4878</v>
      </c>
      <c r="M360" s="10">
        <v>22737</v>
      </c>
      <c r="N360" s="9">
        <v>1</v>
      </c>
    </row>
    <row r="361" spans="3:14" ht="15.75" hidden="1" x14ac:dyDescent="0.25">
      <c r="C361" s="8" t="s">
        <v>1026</v>
      </c>
      <c r="D361" s="9" t="s">
        <v>12</v>
      </c>
      <c r="E361" s="9" t="s">
        <v>1027</v>
      </c>
      <c r="F361" s="9" t="s">
        <v>1028</v>
      </c>
      <c r="G361" s="9" t="s">
        <v>108</v>
      </c>
      <c r="H361" s="10">
        <v>3841</v>
      </c>
      <c r="I361" s="10">
        <v>4418</v>
      </c>
      <c r="J361" s="10">
        <v>4994</v>
      </c>
      <c r="K361" s="10">
        <v>5570</v>
      </c>
      <c r="L361" s="10">
        <v>6146</v>
      </c>
      <c r="M361" s="10">
        <v>22737</v>
      </c>
      <c r="N361" s="9">
        <v>0</v>
      </c>
    </row>
    <row r="362" spans="3:14" ht="15.75" hidden="1" x14ac:dyDescent="0.25">
      <c r="C362" s="8" t="s">
        <v>1029</v>
      </c>
      <c r="D362" s="9" t="s">
        <v>12</v>
      </c>
      <c r="E362" s="9" t="s">
        <v>1030</v>
      </c>
      <c r="F362" s="9" t="s">
        <v>1031</v>
      </c>
      <c r="G362" s="9" t="s">
        <v>47</v>
      </c>
      <c r="H362" s="10">
        <v>4033</v>
      </c>
      <c r="I362" s="10">
        <v>4638</v>
      </c>
      <c r="J362" s="10">
        <v>5244</v>
      </c>
      <c r="K362" s="10">
        <v>5849</v>
      </c>
      <c r="L362" s="10">
        <v>6454</v>
      </c>
      <c r="M362" s="10">
        <v>22737</v>
      </c>
      <c r="N362" s="9">
        <v>0</v>
      </c>
    </row>
    <row r="363" spans="3:14" ht="15.75" hidden="1" x14ac:dyDescent="0.25">
      <c r="C363" s="8" t="s">
        <v>1032</v>
      </c>
      <c r="D363" s="9" t="s">
        <v>12</v>
      </c>
      <c r="E363" s="9" t="s">
        <v>1033</v>
      </c>
      <c r="F363" s="9" t="s">
        <v>1034</v>
      </c>
      <c r="G363" s="9" t="s">
        <v>15</v>
      </c>
      <c r="H363" s="10">
        <v>4669</v>
      </c>
      <c r="I363" s="10">
        <v>5370</v>
      </c>
      <c r="J363" s="10">
        <v>6070</v>
      </c>
      <c r="K363" s="10">
        <v>6770</v>
      </c>
      <c r="L363" s="10">
        <v>7471</v>
      </c>
      <c r="M363" s="10">
        <v>22737</v>
      </c>
      <c r="N363" s="9">
        <v>0</v>
      </c>
    </row>
    <row r="364" spans="3:14" ht="15.75" hidden="1" x14ac:dyDescent="0.25">
      <c r="C364" s="8" t="s">
        <v>1035</v>
      </c>
      <c r="D364" s="9" t="s">
        <v>12</v>
      </c>
      <c r="E364" s="9" t="s">
        <v>1036</v>
      </c>
      <c r="F364" s="9" t="s">
        <v>1037</v>
      </c>
      <c r="G364" s="9" t="s">
        <v>121</v>
      </c>
      <c r="H364" s="10">
        <v>5675</v>
      </c>
      <c r="I364" s="10">
        <v>6527</v>
      </c>
      <c r="J364" s="10">
        <v>7378</v>
      </c>
      <c r="K364" s="10">
        <v>8230</v>
      </c>
      <c r="L364" s="10">
        <v>9081</v>
      </c>
      <c r="M364" s="10">
        <v>22737</v>
      </c>
      <c r="N364" s="9">
        <v>0</v>
      </c>
    </row>
    <row r="365" spans="3:14" ht="15.75" hidden="1" x14ac:dyDescent="0.25">
      <c r="C365" s="8" t="s">
        <v>1038</v>
      </c>
      <c r="D365" s="9" t="s">
        <v>12</v>
      </c>
      <c r="E365" s="9" t="s">
        <v>1039</v>
      </c>
      <c r="F365" s="9" t="s">
        <v>1040</v>
      </c>
      <c r="G365" s="9" t="s">
        <v>32</v>
      </c>
      <c r="H365" s="10">
        <v>7243</v>
      </c>
      <c r="I365" s="10">
        <v>8330</v>
      </c>
      <c r="J365" s="10">
        <v>9417</v>
      </c>
      <c r="K365" s="10">
        <v>10503</v>
      </c>
      <c r="L365" s="10">
        <v>11590</v>
      </c>
      <c r="M365" s="10">
        <v>22737</v>
      </c>
      <c r="N365" s="9">
        <v>0</v>
      </c>
    </row>
    <row r="366" spans="3:14" ht="15.75" hidden="1" x14ac:dyDescent="0.25">
      <c r="C366" s="8" t="s">
        <v>1041</v>
      </c>
      <c r="D366" s="9" t="s">
        <v>12</v>
      </c>
      <c r="E366" s="9" t="s">
        <v>1042</v>
      </c>
      <c r="F366" s="9" t="s">
        <v>1043</v>
      </c>
      <c r="G366" s="9" t="s">
        <v>100</v>
      </c>
      <c r="H366" s="10">
        <v>7606</v>
      </c>
      <c r="I366" s="10">
        <v>8746</v>
      </c>
      <c r="J366" s="10">
        <v>9887</v>
      </c>
      <c r="K366" s="10">
        <v>11028</v>
      </c>
      <c r="L366" s="10">
        <v>12170</v>
      </c>
      <c r="M366" s="10">
        <v>22737</v>
      </c>
      <c r="N366" s="9">
        <v>0</v>
      </c>
    </row>
    <row r="367" spans="3:14" ht="15.75" hidden="1" x14ac:dyDescent="0.25">
      <c r="C367" s="8" t="s">
        <v>1044</v>
      </c>
      <c r="D367" s="9" t="s">
        <v>284</v>
      </c>
      <c r="E367" s="9" t="s">
        <v>1045</v>
      </c>
      <c r="F367" s="9" t="s">
        <v>1046</v>
      </c>
      <c r="G367" s="9" t="s">
        <v>747</v>
      </c>
      <c r="H367" s="10">
        <v>3484</v>
      </c>
      <c r="I367" s="10">
        <v>3833</v>
      </c>
      <c r="J367" s="10">
        <v>4181</v>
      </c>
      <c r="K367" s="10">
        <v>4530</v>
      </c>
      <c r="L367" s="10">
        <v>4878</v>
      </c>
      <c r="M367" s="10">
        <v>22737</v>
      </c>
      <c r="N367" s="9">
        <v>1</v>
      </c>
    </row>
    <row r="368" spans="3:14" ht="15.75" hidden="1" x14ac:dyDescent="0.25">
      <c r="C368" s="8" t="s">
        <v>1047</v>
      </c>
      <c r="D368" s="9" t="s">
        <v>284</v>
      </c>
      <c r="E368" s="9" t="s">
        <v>1048</v>
      </c>
      <c r="F368" s="9" t="s">
        <v>1049</v>
      </c>
      <c r="G368" s="9" t="s">
        <v>751</v>
      </c>
      <c r="H368" s="10">
        <v>3658</v>
      </c>
      <c r="I368" s="10">
        <v>4024</v>
      </c>
      <c r="J368" s="10">
        <v>4390</v>
      </c>
      <c r="K368" s="10">
        <v>4756</v>
      </c>
      <c r="L368" s="10">
        <v>5122</v>
      </c>
      <c r="M368" s="10">
        <v>22737</v>
      </c>
      <c r="N368" s="9">
        <v>1</v>
      </c>
    </row>
    <row r="369" spans="3:14" ht="15.75" hidden="1" x14ac:dyDescent="0.25">
      <c r="C369" s="8" t="s">
        <v>1050</v>
      </c>
      <c r="D369" s="9" t="s">
        <v>284</v>
      </c>
      <c r="E369" s="9" t="s">
        <v>1051</v>
      </c>
      <c r="F369" s="9" t="s">
        <v>1052</v>
      </c>
      <c r="G369" s="9" t="s">
        <v>607</v>
      </c>
      <c r="H369" s="10">
        <v>4669</v>
      </c>
      <c r="I369" s="10">
        <v>5136</v>
      </c>
      <c r="J369" s="10">
        <v>5603</v>
      </c>
      <c r="K369" s="10">
        <v>6070</v>
      </c>
      <c r="L369" s="10">
        <v>6537</v>
      </c>
      <c r="M369" s="10">
        <v>22737</v>
      </c>
      <c r="N369" s="9">
        <v>1</v>
      </c>
    </row>
    <row r="370" spans="3:14" ht="15.75" hidden="1" x14ac:dyDescent="0.25">
      <c r="C370" s="8" t="s">
        <v>1053</v>
      </c>
      <c r="D370" s="9" t="s">
        <v>199</v>
      </c>
      <c r="E370" s="9" t="s">
        <v>1054</v>
      </c>
      <c r="F370" s="9" t="s">
        <v>1055</v>
      </c>
      <c r="G370" s="9" t="s">
        <v>436</v>
      </c>
      <c r="H370" s="10">
        <v>3002</v>
      </c>
      <c r="I370" s="10">
        <v>3302</v>
      </c>
      <c r="J370" s="10">
        <v>3603</v>
      </c>
      <c r="K370" s="10">
        <v>3903</v>
      </c>
      <c r="L370" s="10">
        <v>4203</v>
      </c>
      <c r="M370" s="10">
        <v>22737</v>
      </c>
      <c r="N370" s="9">
        <v>1</v>
      </c>
    </row>
    <row r="371" spans="3:14" ht="15.75" hidden="1" x14ac:dyDescent="0.25">
      <c r="C371" s="8" t="s">
        <v>1056</v>
      </c>
      <c r="D371" s="9" t="s">
        <v>199</v>
      </c>
      <c r="E371" s="9" t="s">
        <v>1057</v>
      </c>
      <c r="F371" s="9" t="s">
        <v>1058</v>
      </c>
      <c r="G371" s="9" t="s">
        <v>685</v>
      </c>
      <c r="H371" s="10">
        <v>3152</v>
      </c>
      <c r="I371" s="10">
        <v>3467</v>
      </c>
      <c r="J371" s="10">
        <v>3783</v>
      </c>
      <c r="K371" s="10">
        <v>4098</v>
      </c>
      <c r="L371" s="10">
        <v>4413</v>
      </c>
      <c r="M371" s="10">
        <v>22737</v>
      </c>
      <c r="N371" s="9">
        <v>1</v>
      </c>
    </row>
    <row r="372" spans="3:14" ht="15.75" hidden="1" x14ac:dyDescent="0.25">
      <c r="C372" s="8" t="s">
        <v>1059</v>
      </c>
      <c r="D372" s="9" t="s">
        <v>199</v>
      </c>
      <c r="E372" s="9" t="s">
        <v>1060</v>
      </c>
      <c r="F372" s="9" t="s">
        <v>1061</v>
      </c>
      <c r="G372" s="9" t="s">
        <v>1062</v>
      </c>
      <c r="H372" s="10">
        <v>3310</v>
      </c>
      <c r="I372" s="10">
        <v>3641</v>
      </c>
      <c r="J372" s="10">
        <v>3972</v>
      </c>
      <c r="K372" s="10">
        <v>4303</v>
      </c>
      <c r="L372" s="10">
        <v>4634</v>
      </c>
      <c r="M372" s="10">
        <v>22737</v>
      </c>
      <c r="N372" s="9">
        <v>1</v>
      </c>
    </row>
    <row r="373" spans="3:14" ht="15.75" hidden="1" x14ac:dyDescent="0.25">
      <c r="C373" s="8" t="s">
        <v>1063</v>
      </c>
      <c r="D373" s="9" t="s">
        <v>199</v>
      </c>
      <c r="E373" s="9" t="s">
        <v>1064</v>
      </c>
      <c r="F373" s="9" t="s">
        <v>1065</v>
      </c>
      <c r="G373" s="9" t="s">
        <v>1062</v>
      </c>
      <c r="H373" s="10">
        <v>3310</v>
      </c>
      <c r="I373" s="10">
        <v>3641</v>
      </c>
      <c r="J373" s="10">
        <v>3972</v>
      </c>
      <c r="K373" s="10">
        <v>4303</v>
      </c>
      <c r="L373" s="10">
        <v>4634</v>
      </c>
      <c r="M373" s="10">
        <v>22737</v>
      </c>
      <c r="N373" s="9">
        <v>3</v>
      </c>
    </row>
    <row r="374" spans="3:14" ht="15.75" hidden="1" x14ac:dyDescent="0.25">
      <c r="C374" s="8" t="s">
        <v>1066</v>
      </c>
      <c r="D374" s="9" t="s">
        <v>199</v>
      </c>
      <c r="E374" s="9" t="s">
        <v>1067</v>
      </c>
      <c r="F374" s="9" t="s">
        <v>1068</v>
      </c>
      <c r="G374" s="9" t="s">
        <v>207</v>
      </c>
      <c r="H374" s="10">
        <v>3475</v>
      </c>
      <c r="I374" s="10">
        <v>3823</v>
      </c>
      <c r="J374" s="10">
        <v>4171</v>
      </c>
      <c r="K374" s="10">
        <v>4518</v>
      </c>
      <c r="L374" s="10">
        <v>4866</v>
      </c>
      <c r="M374" s="10">
        <v>22737</v>
      </c>
      <c r="N374" s="9">
        <v>1</v>
      </c>
    </row>
    <row r="375" spans="3:14" ht="15.75" hidden="1" x14ac:dyDescent="0.25">
      <c r="C375" s="8" t="s">
        <v>1069</v>
      </c>
      <c r="D375" s="9" t="s">
        <v>199</v>
      </c>
      <c r="E375" s="9" t="s">
        <v>1070</v>
      </c>
      <c r="F375" s="9" t="s">
        <v>1071</v>
      </c>
      <c r="G375" s="9" t="s">
        <v>337</v>
      </c>
      <c r="H375" s="10">
        <v>3649</v>
      </c>
      <c r="I375" s="10">
        <v>4014</v>
      </c>
      <c r="J375" s="10">
        <v>4379</v>
      </c>
      <c r="K375" s="10">
        <v>4744</v>
      </c>
      <c r="L375" s="10">
        <v>5109</v>
      </c>
      <c r="M375" s="10">
        <v>22737</v>
      </c>
      <c r="N375" s="9">
        <v>1</v>
      </c>
    </row>
    <row r="376" spans="3:14" ht="15.75" hidden="1" x14ac:dyDescent="0.25">
      <c r="C376" s="8" t="s">
        <v>1072</v>
      </c>
      <c r="D376" s="9" t="s">
        <v>199</v>
      </c>
      <c r="E376" s="9" t="s">
        <v>1073</v>
      </c>
      <c r="F376" s="9" t="s">
        <v>1074</v>
      </c>
      <c r="G376" s="9" t="s">
        <v>212</v>
      </c>
      <c r="H376" s="10">
        <v>4023</v>
      </c>
      <c r="I376" s="10">
        <v>4425</v>
      </c>
      <c r="J376" s="10">
        <v>4828</v>
      </c>
      <c r="K376" s="10">
        <v>5230</v>
      </c>
      <c r="L376" s="10">
        <v>5632</v>
      </c>
      <c r="M376" s="10">
        <v>22737</v>
      </c>
      <c r="N376" s="9">
        <v>1</v>
      </c>
    </row>
    <row r="377" spans="3:14" ht="15.75" hidden="1" x14ac:dyDescent="0.25">
      <c r="C377" s="8" t="s">
        <v>1075</v>
      </c>
      <c r="D377" s="9" t="s">
        <v>199</v>
      </c>
      <c r="E377" s="9" t="s">
        <v>1076</v>
      </c>
      <c r="F377" s="9" t="s">
        <v>1077</v>
      </c>
      <c r="G377" s="9" t="s">
        <v>212</v>
      </c>
      <c r="H377" s="10">
        <v>4023</v>
      </c>
      <c r="I377" s="10">
        <v>4425</v>
      </c>
      <c r="J377" s="10">
        <v>4828</v>
      </c>
      <c r="K377" s="10">
        <v>5230</v>
      </c>
      <c r="L377" s="10">
        <v>5632</v>
      </c>
      <c r="M377" s="10">
        <v>22737</v>
      </c>
      <c r="N377" s="9">
        <v>0</v>
      </c>
    </row>
    <row r="378" spans="3:14" ht="15.75" hidden="1" x14ac:dyDescent="0.25">
      <c r="C378" s="8" t="s">
        <v>1078</v>
      </c>
      <c r="D378" s="9" t="s">
        <v>199</v>
      </c>
      <c r="E378" s="9" t="s">
        <v>1079</v>
      </c>
      <c r="F378" s="9" t="s">
        <v>1080</v>
      </c>
      <c r="G378" s="9" t="s">
        <v>721</v>
      </c>
      <c r="H378" s="10">
        <v>4657</v>
      </c>
      <c r="I378" s="10">
        <v>5123</v>
      </c>
      <c r="J378" s="10">
        <v>5589</v>
      </c>
      <c r="K378" s="10">
        <v>6055</v>
      </c>
      <c r="L378" s="10">
        <v>6520</v>
      </c>
      <c r="M378" s="10">
        <v>22737</v>
      </c>
      <c r="N378" s="9">
        <v>0</v>
      </c>
    </row>
    <row r="379" spans="3:14" ht="15.75" hidden="1" x14ac:dyDescent="0.25">
      <c r="C379" s="8" t="s">
        <v>1081</v>
      </c>
      <c r="D379" s="9" t="s">
        <v>199</v>
      </c>
      <c r="E379" s="9" t="s">
        <v>1082</v>
      </c>
      <c r="F379" s="9" t="s">
        <v>1083</v>
      </c>
      <c r="G379" s="9" t="s">
        <v>341</v>
      </c>
      <c r="H379" s="10">
        <v>5134</v>
      </c>
      <c r="I379" s="10">
        <v>5648</v>
      </c>
      <c r="J379" s="10">
        <v>6162</v>
      </c>
      <c r="K379" s="10">
        <v>6675</v>
      </c>
      <c r="L379" s="10">
        <v>7189</v>
      </c>
      <c r="M379" s="10">
        <v>22737</v>
      </c>
      <c r="N379" s="9">
        <v>0</v>
      </c>
    </row>
    <row r="380" spans="3:14" ht="15.75" hidden="1" x14ac:dyDescent="0.25">
      <c r="C380" s="8" t="s">
        <v>1084</v>
      </c>
      <c r="D380" s="9" t="s">
        <v>199</v>
      </c>
      <c r="E380" s="9" t="s">
        <v>1085</v>
      </c>
      <c r="F380" s="9" t="s">
        <v>1086</v>
      </c>
      <c r="G380" s="9" t="s">
        <v>699</v>
      </c>
      <c r="H380" s="10">
        <v>5661</v>
      </c>
      <c r="I380" s="10">
        <v>6227</v>
      </c>
      <c r="J380" s="10">
        <v>6793</v>
      </c>
      <c r="K380" s="10">
        <v>7359</v>
      </c>
      <c r="L380" s="10">
        <v>7925</v>
      </c>
      <c r="M380" s="10">
        <v>22737</v>
      </c>
      <c r="N380" s="9">
        <v>0</v>
      </c>
    </row>
    <row r="381" spans="3:14" ht="15.75" hidden="1" x14ac:dyDescent="0.25">
      <c r="C381" s="8" t="s">
        <v>1087</v>
      </c>
      <c r="D381" s="9" t="s">
        <v>199</v>
      </c>
      <c r="E381" s="9" t="s">
        <v>1088</v>
      </c>
      <c r="F381" s="9" t="s">
        <v>1089</v>
      </c>
      <c r="G381" s="9" t="s">
        <v>1090</v>
      </c>
      <c r="H381" s="10">
        <v>6241</v>
      </c>
      <c r="I381" s="10">
        <v>6865</v>
      </c>
      <c r="J381" s="10">
        <v>7490</v>
      </c>
      <c r="K381" s="10">
        <v>8114</v>
      </c>
      <c r="L381" s="10">
        <v>8738</v>
      </c>
      <c r="M381" s="10">
        <v>22737</v>
      </c>
      <c r="N381" s="9">
        <v>0</v>
      </c>
    </row>
    <row r="382" spans="3:14" ht="15.75" hidden="1" x14ac:dyDescent="0.25">
      <c r="C382" s="8" t="s">
        <v>1091</v>
      </c>
      <c r="D382" s="9" t="s">
        <v>199</v>
      </c>
      <c r="E382" s="9" t="s">
        <v>1092</v>
      </c>
      <c r="F382" s="9" t="s">
        <v>1093</v>
      </c>
      <c r="G382" s="9" t="s">
        <v>1094</v>
      </c>
      <c r="H382" s="10">
        <v>7586</v>
      </c>
      <c r="I382" s="10">
        <v>8345</v>
      </c>
      <c r="J382" s="10">
        <v>9104</v>
      </c>
      <c r="K382" s="10">
        <v>9862</v>
      </c>
      <c r="L382" s="10">
        <v>10621</v>
      </c>
      <c r="M382" s="10">
        <v>22737</v>
      </c>
      <c r="N382" s="9">
        <v>0</v>
      </c>
    </row>
    <row r="383" spans="3:14" ht="15.75" hidden="1" x14ac:dyDescent="0.25">
      <c r="C383" s="8" t="s">
        <v>1095</v>
      </c>
      <c r="D383" s="9" t="s">
        <v>199</v>
      </c>
      <c r="E383" s="9" t="s">
        <v>1096</v>
      </c>
      <c r="F383" s="9" t="s">
        <v>1097</v>
      </c>
      <c r="G383" s="9" t="s">
        <v>349</v>
      </c>
      <c r="H383" s="10">
        <v>8364</v>
      </c>
      <c r="I383" s="10">
        <v>9200</v>
      </c>
      <c r="J383" s="10">
        <v>10037</v>
      </c>
      <c r="K383" s="10">
        <v>10873</v>
      </c>
      <c r="L383" s="10">
        <v>11709</v>
      </c>
      <c r="M383" s="10">
        <v>22737</v>
      </c>
      <c r="N383" s="9">
        <v>0</v>
      </c>
    </row>
    <row r="384" spans="3:14" ht="15.75" hidden="1" x14ac:dyDescent="0.25">
      <c r="C384" s="8" t="s">
        <v>1098</v>
      </c>
      <c r="D384" s="9" t="s">
        <v>12</v>
      </c>
      <c r="E384" s="9" t="s">
        <v>1099</v>
      </c>
      <c r="F384" s="9" t="s">
        <v>1100</v>
      </c>
      <c r="G384" s="9" t="s">
        <v>248</v>
      </c>
      <c r="H384" s="10">
        <v>4235</v>
      </c>
      <c r="I384" s="10">
        <v>4870</v>
      </c>
      <c r="J384" s="10">
        <v>5506</v>
      </c>
      <c r="K384" s="10">
        <v>6141</v>
      </c>
      <c r="L384" s="10">
        <v>6776</v>
      </c>
      <c r="M384" s="10">
        <v>22737</v>
      </c>
      <c r="N384" s="9">
        <v>0</v>
      </c>
    </row>
    <row r="385" spans="3:14" ht="15.75" hidden="1" x14ac:dyDescent="0.25">
      <c r="C385" s="8" t="s">
        <v>1101</v>
      </c>
      <c r="D385" s="9" t="s">
        <v>12</v>
      </c>
      <c r="E385" s="9" t="s">
        <v>1102</v>
      </c>
      <c r="F385" s="9" t="s">
        <v>1103</v>
      </c>
      <c r="G385" s="9" t="s">
        <v>121</v>
      </c>
      <c r="H385" s="10">
        <v>5675</v>
      </c>
      <c r="I385" s="10">
        <v>6527</v>
      </c>
      <c r="J385" s="10">
        <v>7378</v>
      </c>
      <c r="K385" s="10">
        <v>8230</v>
      </c>
      <c r="L385" s="10">
        <v>9081</v>
      </c>
      <c r="M385" s="10">
        <v>22737</v>
      </c>
      <c r="N385" s="9">
        <v>0</v>
      </c>
    </row>
    <row r="386" spans="3:14" ht="15.75" hidden="1" x14ac:dyDescent="0.25">
      <c r="C386" s="8" t="s">
        <v>1104</v>
      </c>
      <c r="D386" s="9" t="s">
        <v>12</v>
      </c>
      <c r="E386" s="9" t="s">
        <v>1105</v>
      </c>
      <c r="F386" s="9" t="s">
        <v>1106</v>
      </c>
      <c r="G386" s="9" t="s">
        <v>23</v>
      </c>
      <c r="H386" s="10">
        <v>6570</v>
      </c>
      <c r="I386" s="10">
        <v>7555</v>
      </c>
      <c r="J386" s="10">
        <v>8541</v>
      </c>
      <c r="K386" s="10">
        <v>9527</v>
      </c>
      <c r="L386" s="10">
        <v>10512</v>
      </c>
      <c r="M386" s="10">
        <v>22737</v>
      </c>
      <c r="N386" s="9">
        <v>0</v>
      </c>
    </row>
    <row r="387" spans="3:14" ht="15.75" hidden="1" x14ac:dyDescent="0.25">
      <c r="C387" s="8" t="s">
        <v>1107</v>
      </c>
      <c r="D387" s="9" t="s">
        <v>72</v>
      </c>
      <c r="E387" s="9" t="s">
        <v>1108</v>
      </c>
      <c r="F387" s="9" t="s">
        <v>1109</v>
      </c>
      <c r="G387" s="9" t="s">
        <v>377</v>
      </c>
      <c r="H387" s="10">
        <v>4903</v>
      </c>
      <c r="I387" s="10">
        <v>5393</v>
      </c>
      <c r="J387" s="10">
        <v>5883</v>
      </c>
      <c r="K387" s="10">
        <v>6374</v>
      </c>
      <c r="L387" s="10">
        <v>6864</v>
      </c>
      <c r="M387" s="10">
        <v>22737</v>
      </c>
      <c r="N387" s="9">
        <v>1</v>
      </c>
    </row>
    <row r="388" spans="3:14" ht="15.75" hidden="1" x14ac:dyDescent="0.25">
      <c r="C388" s="8" t="s">
        <v>1110</v>
      </c>
      <c r="D388" s="9" t="s">
        <v>12</v>
      </c>
      <c r="E388" s="9" t="s">
        <v>1111</v>
      </c>
      <c r="F388" s="9" t="s">
        <v>1112</v>
      </c>
      <c r="G388" s="9" t="s">
        <v>108</v>
      </c>
      <c r="H388" s="10">
        <v>3841</v>
      </c>
      <c r="I388" s="10">
        <v>4418</v>
      </c>
      <c r="J388" s="10">
        <v>4994</v>
      </c>
      <c r="K388" s="10">
        <v>5570</v>
      </c>
      <c r="L388" s="10">
        <v>6146</v>
      </c>
      <c r="M388" s="10">
        <v>22737</v>
      </c>
      <c r="N388" s="9">
        <v>0</v>
      </c>
    </row>
    <row r="389" spans="3:14" ht="15.75" hidden="1" x14ac:dyDescent="0.25">
      <c r="C389" s="8" t="s">
        <v>1113</v>
      </c>
      <c r="D389" s="9" t="s">
        <v>12</v>
      </c>
      <c r="E389" s="9" t="s">
        <v>1114</v>
      </c>
      <c r="F389" s="9" t="s">
        <v>1115</v>
      </c>
      <c r="G389" s="9" t="s">
        <v>47</v>
      </c>
      <c r="H389" s="10">
        <v>4033</v>
      </c>
      <c r="I389" s="10">
        <v>4638</v>
      </c>
      <c r="J389" s="10">
        <v>5244</v>
      </c>
      <c r="K389" s="10">
        <v>5849</v>
      </c>
      <c r="L389" s="10">
        <v>6454</v>
      </c>
      <c r="M389" s="10">
        <v>22737</v>
      </c>
      <c r="N389" s="9">
        <v>0</v>
      </c>
    </row>
    <row r="390" spans="3:14" ht="15.75" hidden="1" x14ac:dyDescent="0.25">
      <c r="C390" s="8" t="s">
        <v>1116</v>
      </c>
      <c r="D390" s="9" t="s">
        <v>12</v>
      </c>
      <c r="E390" s="9" t="s">
        <v>1117</v>
      </c>
      <c r="F390" s="9" t="s">
        <v>1118</v>
      </c>
      <c r="G390" s="9" t="s">
        <v>15</v>
      </c>
      <c r="H390" s="10">
        <v>4669</v>
      </c>
      <c r="I390" s="10">
        <v>5370</v>
      </c>
      <c r="J390" s="10">
        <v>6070</v>
      </c>
      <c r="K390" s="10">
        <v>6770</v>
      </c>
      <c r="L390" s="10">
        <v>7471</v>
      </c>
      <c r="M390" s="10">
        <v>22737</v>
      </c>
      <c r="N390" s="9">
        <v>0</v>
      </c>
    </row>
    <row r="391" spans="3:14" ht="15.75" hidden="1" x14ac:dyDescent="0.25">
      <c r="C391" s="8" t="s">
        <v>1119</v>
      </c>
      <c r="D391" s="9" t="s">
        <v>12</v>
      </c>
      <c r="E391" s="9" t="s">
        <v>1120</v>
      </c>
      <c r="F391" s="9" t="s">
        <v>1121</v>
      </c>
      <c r="G391" s="9" t="s">
        <v>121</v>
      </c>
      <c r="H391" s="10">
        <v>5675</v>
      </c>
      <c r="I391" s="10">
        <v>6527</v>
      </c>
      <c r="J391" s="10">
        <v>7378</v>
      </c>
      <c r="K391" s="10">
        <v>8230</v>
      </c>
      <c r="L391" s="10">
        <v>9081</v>
      </c>
      <c r="M391" s="10">
        <v>22737</v>
      </c>
      <c r="N391" s="9">
        <v>0</v>
      </c>
    </row>
    <row r="392" spans="3:14" ht="15.75" hidden="1" x14ac:dyDescent="0.25">
      <c r="C392" s="8" t="s">
        <v>1122</v>
      </c>
      <c r="D392" s="9" t="s">
        <v>12</v>
      </c>
      <c r="E392" s="9" t="s">
        <v>1123</v>
      </c>
      <c r="F392" s="9" t="s">
        <v>1124</v>
      </c>
      <c r="G392" s="9" t="s">
        <v>32</v>
      </c>
      <c r="H392" s="10">
        <v>7243</v>
      </c>
      <c r="I392" s="10">
        <v>8330</v>
      </c>
      <c r="J392" s="10">
        <v>9417</v>
      </c>
      <c r="K392" s="10">
        <v>10503</v>
      </c>
      <c r="L392" s="10">
        <v>11590</v>
      </c>
      <c r="M392" s="10">
        <v>22737</v>
      </c>
      <c r="N392" s="9">
        <v>0</v>
      </c>
    </row>
    <row r="393" spans="3:14" ht="15.75" hidden="1" x14ac:dyDescent="0.25">
      <c r="C393" s="8" t="s">
        <v>1125</v>
      </c>
      <c r="D393" s="9" t="s">
        <v>12</v>
      </c>
      <c r="E393" s="9" t="s">
        <v>1126</v>
      </c>
      <c r="F393" s="9" t="s">
        <v>1127</v>
      </c>
      <c r="G393" s="9" t="s">
        <v>100</v>
      </c>
      <c r="H393" s="10">
        <v>7606</v>
      </c>
      <c r="I393" s="10">
        <v>8746</v>
      </c>
      <c r="J393" s="10">
        <v>9887</v>
      </c>
      <c r="K393" s="10">
        <v>11028</v>
      </c>
      <c r="L393" s="10">
        <v>12170</v>
      </c>
      <c r="M393" s="10">
        <v>22737</v>
      </c>
      <c r="N393" s="9">
        <v>0</v>
      </c>
    </row>
    <row r="394" spans="3:14" ht="15.75" hidden="1" x14ac:dyDescent="0.25">
      <c r="C394" s="8" t="s">
        <v>1128</v>
      </c>
      <c r="D394" s="9" t="s">
        <v>12</v>
      </c>
      <c r="E394" s="9" t="s">
        <v>1129</v>
      </c>
      <c r="F394" s="9" t="s">
        <v>1130</v>
      </c>
      <c r="G394" s="9" t="s">
        <v>104</v>
      </c>
      <c r="H394" s="10">
        <v>8385</v>
      </c>
      <c r="I394" s="10">
        <v>9643</v>
      </c>
      <c r="J394" s="10">
        <v>10901</v>
      </c>
      <c r="K394" s="10">
        <v>12159</v>
      </c>
      <c r="L394" s="10">
        <v>13417</v>
      </c>
      <c r="M394" s="10">
        <v>22737</v>
      </c>
      <c r="N394" s="9">
        <v>0</v>
      </c>
    </row>
    <row r="395" spans="3:14" ht="15.75" hidden="1" x14ac:dyDescent="0.25">
      <c r="C395" s="8" t="s">
        <v>1131</v>
      </c>
      <c r="D395" s="9" t="s">
        <v>284</v>
      </c>
      <c r="E395" s="9" t="s">
        <v>1132</v>
      </c>
      <c r="F395" s="9" t="s">
        <v>1133</v>
      </c>
      <c r="G395" s="9" t="s">
        <v>755</v>
      </c>
      <c r="H395" s="10">
        <v>4235</v>
      </c>
      <c r="I395" s="10">
        <v>4659</v>
      </c>
      <c r="J395" s="10">
        <v>5082</v>
      </c>
      <c r="K395" s="10">
        <v>5506</v>
      </c>
      <c r="L395" s="10">
        <v>5929</v>
      </c>
      <c r="M395" s="10">
        <v>22737</v>
      </c>
      <c r="N395" s="9">
        <v>1</v>
      </c>
    </row>
    <row r="396" spans="3:14" ht="15.75" hidden="1" x14ac:dyDescent="0.25">
      <c r="C396" s="8" t="s">
        <v>1134</v>
      </c>
      <c r="D396" s="9" t="s">
        <v>284</v>
      </c>
      <c r="E396" s="9" t="s">
        <v>1135</v>
      </c>
      <c r="F396" s="9" t="s">
        <v>1136</v>
      </c>
      <c r="G396" s="9" t="s">
        <v>819</v>
      </c>
      <c r="H396" s="10">
        <v>4903</v>
      </c>
      <c r="I396" s="10">
        <v>5393</v>
      </c>
      <c r="J396" s="10">
        <v>5883</v>
      </c>
      <c r="K396" s="10">
        <v>6374</v>
      </c>
      <c r="L396" s="10">
        <v>6864</v>
      </c>
      <c r="M396" s="10">
        <v>22737</v>
      </c>
      <c r="N396" s="9">
        <v>1</v>
      </c>
    </row>
    <row r="397" spans="3:14" ht="15.75" hidden="1" x14ac:dyDescent="0.25">
      <c r="C397" s="8" t="s">
        <v>1137</v>
      </c>
      <c r="D397" s="9" t="s">
        <v>284</v>
      </c>
      <c r="E397" s="9" t="s">
        <v>1138</v>
      </c>
      <c r="F397" s="9" t="s">
        <v>1139</v>
      </c>
      <c r="G397" s="9" t="s">
        <v>1140</v>
      </c>
      <c r="H397" s="10">
        <v>5405</v>
      </c>
      <c r="I397" s="10">
        <v>5946</v>
      </c>
      <c r="J397" s="10">
        <v>6486</v>
      </c>
      <c r="K397" s="10">
        <v>7027</v>
      </c>
      <c r="L397" s="10">
        <v>7567</v>
      </c>
      <c r="M397" s="10">
        <v>22737</v>
      </c>
      <c r="N397" s="9">
        <v>1</v>
      </c>
    </row>
    <row r="398" spans="3:14" ht="15.75" hidden="1" x14ac:dyDescent="0.25">
      <c r="C398" s="8" t="s">
        <v>1141</v>
      </c>
      <c r="D398" s="9" t="s">
        <v>12</v>
      </c>
      <c r="E398" s="9" t="s">
        <v>1142</v>
      </c>
      <c r="F398" s="9" t="s">
        <v>1143</v>
      </c>
      <c r="G398" s="9" t="s">
        <v>140</v>
      </c>
      <c r="H398" s="10">
        <v>5959</v>
      </c>
      <c r="I398" s="10">
        <v>6853</v>
      </c>
      <c r="J398" s="10">
        <v>7747</v>
      </c>
      <c r="K398" s="10">
        <v>8641</v>
      </c>
      <c r="L398" s="10">
        <v>9535</v>
      </c>
      <c r="M398" s="10">
        <v>22737</v>
      </c>
      <c r="N398" s="9">
        <v>0</v>
      </c>
    </row>
    <row r="399" spans="3:14" ht="15.75" hidden="1" x14ac:dyDescent="0.25">
      <c r="C399" s="8" t="s">
        <v>1144</v>
      </c>
      <c r="D399" s="9" t="s">
        <v>12</v>
      </c>
      <c r="E399" s="9" t="s">
        <v>1145</v>
      </c>
      <c r="F399" s="9" t="s">
        <v>1146</v>
      </c>
      <c r="G399" s="9" t="s">
        <v>32</v>
      </c>
      <c r="H399" s="10">
        <v>7243</v>
      </c>
      <c r="I399" s="10">
        <v>8330</v>
      </c>
      <c r="J399" s="10">
        <v>9417</v>
      </c>
      <c r="K399" s="10">
        <v>10503</v>
      </c>
      <c r="L399" s="10">
        <v>11590</v>
      </c>
      <c r="M399" s="10">
        <v>22737</v>
      </c>
      <c r="N399" s="9">
        <v>0</v>
      </c>
    </row>
    <row r="400" spans="3:14" ht="15.75" hidden="1" x14ac:dyDescent="0.25">
      <c r="C400" s="8" t="s">
        <v>1147</v>
      </c>
      <c r="D400" s="9" t="s">
        <v>12</v>
      </c>
      <c r="E400" s="9" t="s">
        <v>1148</v>
      </c>
      <c r="F400" s="9" t="s">
        <v>1149</v>
      </c>
      <c r="G400" s="9" t="s">
        <v>100</v>
      </c>
      <c r="H400" s="10">
        <v>7606</v>
      </c>
      <c r="I400" s="10">
        <v>8746</v>
      </c>
      <c r="J400" s="10">
        <v>9887</v>
      </c>
      <c r="K400" s="10">
        <v>11028</v>
      </c>
      <c r="L400" s="10">
        <v>12170</v>
      </c>
      <c r="M400" s="10">
        <v>22737</v>
      </c>
      <c r="N400" s="9">
        <v>0</v>
      </c>
    </row>
    <row r="401" spans="3:14" ht="15.75" hidden="1" x14ac:dyDescent="0.25">
      <c r="C401" s="8" t="s">
        <v>1150</v>
      </c>
      <c r="D401" s="9" t="s">
        <v>1151</v>
      </c>
      <c r="E401" s="9" t="s">
        <v>1152</v>
      </c>
      <c r="F401" s="9" t="s">
        <v>1153</v>
      </c>
      <c r="G401" s="9" t="s">
        <v>1154</v>
      </c>
      <c r="H401" s="10">
        <v>8599</v>
      </c>
      <c r="I401" s="10">
        <v>10146</v>
      </c>
      <c r="J401" s="10">
        <v>11694</v>
      </c>
      <c r="K401" s="10">
        <v>13240</v>
      </c>
      <c r="L401" s="10">
        <v>14787</v>
      </c>
      <c r="M401" s="10">
        <v>22737</v>
      </c>
      <c r="N401" s="9">
        <v>0</v>
      </c>
    </row>
    <row r="402" spans="3:14" ht="15.75" hidden="1" x14ac:dyDescent="0.25">
      <c r="C402" s="8" t="s">
        <v>1155</v>
      </c>
      <c r="D402" s="9" t="s">
        <v>1151</v>
      </c>
      <c r="E402" s="9" t="s">
        <v>1156</v>
      </c>
      <c r="F402" s="9" t="s">
        <v>1157</v>
      </c>
      <c r="G402" s="9" t="s">
        <v>1158</v>
      </c>
      <c r="H402" s="10">
        <v>5770</v>
      </c>
      <c r="I402" s="10">
        <v>6808</v>
      </c>
      <c r="J402" s="10">
        <v>7846</v>
      </c>
      <c r="K402" s="10">
        <v>8884</v>
      </c>
      <c r="L402" s="10">
        <v>9922</v>
      </c>
      <c r="M402" s="10">
        <v>22737</v>
      </c>
      <c r="N402" s="9">
        <v>0</v>
      </c>
    </row>
    <row r="403" spans="3:14" ht="15.75" hidden="1" x14ac:dyDescent="0.25">
      <c r="C403" s="8" t="s">
        <v>1159</v>
      </c>
      <c r="D403" s="9" t="s">
        <v>1151</v>
      </c>
      <c r="E403" s="9" t="s">
        <v>1160</v>
      </c>
      <c r="F403" s="9" t="s">
        <v>1161</v>
      </c>
      <c r="G403" s="9" t="s">
        <v>1162</v>
      </c>
      <c r="H403" s="10">
        <v>7585</v>
      </c>
      <c r="I403" s="10">
        <v>8950</v>
      </c>
      <c r="J403" s="10">
        <v>10315</v>
      </c>
      <c r="K403" s="10">
        <v>11680</v>
      </c>
      <c r="L403" s="10">
        <v>13044</v>
      </c>
      <c r="M403" s="10">
        <v>22737</v>
      </c>
      <c r="N403" s="9">
        <v>0</v>
      </c>
    </row>
    <row r="404" spans="3:14" ht="15.75" hidden="1" x14ac:dyDescent="0.25">
      <c r="C404" s="8" t="s">
        <v>1163</v>
      </c>
      <c r="D404" s="9" t="s">
        <v>1151</v>
      </c>
      <c r="E404" s="9" t="s">
        <v>1164</v>
      </c>
      <c r="F404" s="9" t="s">
        <v>1165</v>
      </c>
      <c r="G404" s="9" t="s">
        <v>1166</v>
      </c>
      <c r="H404" s="10">
        <v>3884</v>
      </c>
      <c r="I404" s="10">
        <v>4583</v>
      </c>
      <c r="J404" s="10">
        <v>5282</v>
      </c>
      <c r="K404" s="10">
        <v>5980</v>
      </c>
      <c r="L404" s="10">
        <v>6679</v>
      </c>
      <c r="M404" s="10">
        <v>22737</v>
      </c>
      <c r="N404" s="9">
        <v>0</v>
      </c>
    </row>
    <row r="405" spans="3:14" ht="15.75" hidden="1" x14ac:dyDescent="0.25">
      <c r="C405" s="8" t="s">
        <v>1167</v>
      </c>
      <c r="D405" s="9" t="s">
        <v>12</v>
      </c>
      <c r="E405" s="9" t="s">
        <v>1168</v>
      </c>
      <c r="F405" s="9" t="s">
        <v>1169</v>
      </c>
      <c r="G405" s="9" t="s">
        <v>47</v>
      </c>
      <c r="H405" s="10">
        <v>4033</v>
      </c>
      <c r="I405" s="10">
        <v>4638</v>
      </c>
      <c r="J405" s="10">
        <v>5244</v>
      </c>
      <c r="K405" s="10">
        <v>5849</v>
      </c>
      <c r="L405" s="10">
        <v>6454</v>
      </c>
      <c r="M405" s="10">
        <v>22737</v>
      </c>
      <c r="N405" s="9">
        <v>0</v>
      </c>
    </row>
    <row r="406" spans="3:14" ht="15.75" hidden="1" x14ac:dyDescent="0.25">
      <c r="C406" s="8" t="s">
        <v>1170</v>
      </c>
      <c r="D406" s="9" t="s">
        <v>12</v>
      </c>
      <c r="E406" s="9" t="s">
        <v>1171</v>
      </c>
      <c r="F406" s="9" t="s">
        <v>1172</v>
      </c>
      <c r="G406" s="9" t="s">
        <v>15</v>
      </c>
      <c r="H406" s="10">
        <v>4669</v>
      </c>
      <c r="I406" s="10">
        <v>5370</v>
      </c>
      <c r="J406" s="10">
        <v>6070</v>
      </c>
      <c r="K406" s="10">
        <v>6770</v>
      </c>
      <c r="L406" s="10">
        <v>7471</v>
      </c>
      <c r="M406" s="10">
        <v>22737</v>
      </c>
      <c r="N406" s="9">
        <v>0</v>
      </c>
    </row>
    <row r="407" spans="3:14" ht="15.75" hidden="1" x14ac:dyDescent="0.25">
      <c r="C407" s="8" t="s">
        <v>1173</v>
      </c>
      <c r="D407" s="9" t="s">
        <v>12</v>
      </c>
      <c r="E407" s="9" t="s">
        <v>1174</v>
      </c>
      <c r="F407" s="9" t="s">
        <v>1175</v>
      </c>
      <c r="G407" s="9" t="s">
        <v>121</v>
      </c>
      <c r="H407" s="10">
        <v>5675</v>
      </c>
      <c r="I407" s="10">
        <v>6527</v>
      </c>
      <c r="J407" s="10">
        <v>7378</v>
      </c>
      <c r="K407" s="10">
        <v>8230</v>
      </c>
      <c r="L407" s="10">
        <v>9081</v>
      </c>
      <c r="M407" s="10">
        <v>22737</v>
      </c>
      <c r="N407" s="9">
        <v>0</v>
      </c>
    </row>
    <row r="408" spans="3:14" ht="15.75" hidden="1" x14ac:dyDescent="0.25">
      <c r="C408" s="8" t="s">
        <v>1176</v>
      </c>
      <c r="D408" s="9" t="s">
        <v>12</v>
      </c>
      <c r="E408" s="9" t="s">
        <v>1177</v>
      </c>
      <c r="F408" s="9" t="s">
        <v>1178</v>
      </c>
      <c r="G408" s="9" t="s">
        <v>237</v>
      </c>
      <c r="H408" s="10">
        <v>3658</v>
      </c>
      <c r="I408" s="10">
        <v>4207</v>
      </c>
      <c r="J408" s="10">
        <v>4756</v>
      </c>
      <c r="K408" s="10">
        <v>5305</v>
      </c>
      <c r="L408" s="10">
        <v>5854</v>
      </c>
      <c r="M408" s="10">
        <v>22737</v>
      </c>
      <c r="N408" s="9">
        <v>0</v>
      </c>
    </row>
    <row r="409" spans="3:14" ht="15.75" hidden="1" x14ac:dyDescent="0.25">
      <c r="C409" s="8" t="s">
        <v>1179</v>
      </c>
      <c r="D409" s="9" t="s">
        <v>12</v>
      </c>
      <c r="E409" s="9" t="s">
        <v>1180</v>
      </c>
      <c r="F409" s="9" t="s">
        <v>1181</v>
      </c>
      <c r="G409" s="9" t="s">
        <v>140</v>
      </c>
      <c r="H409" s="10">
        <v>5959</v>
      </c>
      <c r="I409" s="10">
        <v>6853</v>
      </c>
      <c r="J409" s="10">
        <v>7747</v>
      </c>
      <c r="K409" s="10">
        <v>8641</v>
      </c>
      <c r="L409" s="10">
        <v>9535</v>
      </c>
      <c r="M409" s="10">
        <v>22737</v>
      </c>
      <c r="N409" s="9">
        <v>0</v>
      </c>
    </row>
    <row r="410" spans="3:14" ht="15.75" hidden="1" x14ac:dyDescent="0.25">
      <c r="C410" s="8" t="s">
        <v>1182</v>
      </c>
      <c r="D410" s="9" t="s">
        <v>12</v>
      </c>
      <c r="E410" s="9" t="s">
        <v>1183</v>
      </c>
      <c r="F410" s="9" t="s">
        <v>1184</v>
      </c>
      <c r="G410" s="9" t="s">
        <v>32</v>
      </c>
      <c r="H410" s="10">
        <v>7243</v>
      </c>
      <c r="I410" s="10">
        <v>8330</v>
      </c>
      <c r="J410" s="10">
        <v>9417</v>
      </c>
      <c r="K410" s="10">
        <v>10503</v>
      </c>
      <c r="L410" s="10">
        <v>11590</v>
      </c>
      <c r="M410" s="10">
        <v>22737</v>
      </c>
      <c r="N410" s="9">
        <v>0</v>
      </c>
    </row>
    <row r="411" spans="3:14" ht="15.75" hidden="1" x14ac:dyDescent="0.25">
      <c r="C411" s="8" t="s">
        <v>1185</v>
      </c>
      <c r="D411" s="9" t="s">
        <v>52</v>
      </c>
      <c r="E411" s="9" t="s">
        <v>1186</v>
      </c>
      <c r="F411" s="9" t="s">
        <v>1187</v>
      </c>
      <c r="G411" s="9" t="s">
        <v>841</v>
      </c>
      <c r="H411" s="10">
        <v>4086</v>
      </c>
      <c r="I411" s="10">
        <v>4494</v>
      </c>
      <c r="J411" s="10">
        <v>4903</v>
      </c>
      <c r="K411" s="10">
        <v>5469</v>
      </c>
      <c r="L411" s="10">
        <v>6035</v>
      </c>
      <c r="M411" s="10">
        <v>22737</v>
      </c>
      <c r="N411" s="9">
        <v>1</v>
      </c>
    </row>
    <row r="412" spans="3:14" ht="15.75" hidden="1" x14ac:dyDescent="0.25">
      <c r="C412" s="8" t="s">
        <v>1188</v>
      </c>
      <c r="D412" s="9" t="s">
        <v>52</v>
      </c>
      <c r="E412" s="9" t="s">
        <v>1189</v>
      </c>
      <c r="F412" s="9" t="s">
        <v>1190</v>
      </c>
      <c r="G412" s="9" t="s">
        <v>900</v>
      </c>
      <c r="H412" s="10">
        <v>5214</v>
      </c>
      <c r="I412" s="10">
        <v>5736</v>
      </c>
      <c r="J412" s="10">
        <v>6257</v>
      </c>
      <c r="K412" s="10">
        <v>6980</v>
      </c>
      <c r="L412" s="10">
        <v>7702</v>
      </c>
      <c r="M412" s="10">
        <v>22737</v>
      </c>
      <c r="N412" s="9">
        <v>1</v>
      </c>
    </row>
    <row r="413" spans="3:14" ht="15.75" hidden="1" x14ac:dyDescent="0.25">
      <c r="C413" s="8" t="s">
        <v>1191</v>
      </c>
      <c r="D413" s="9" t="s">
        <v>52</v>
      </c>
      <c r="E413" s="9" t="s">
        <v>1192</v>
      </c>
      <c r="F413" s="9" t="s">
        <v>1193</v>
      </c>
      <c r="G413" s="9" t="s">
        <v>849</v>
      </c>
      <c r="H413" s="10">
        <v>5749</v>
      </c>
      <c r="I413" s="10">
        <v>6324</v>
      </c>
      <c r="J413" s="10">
        <v>6898</v>
      </c>
      <c r="K413" s="10">
        <v>7695</v>
      </c>
      <c r="L413" s="10">
        <v>8492</v>
      </c>
      <c r="M413" s="10">
        <v>22737</v>
      </c>
      <c r="N413" s="9">
        <v>1</v>
      </c>
    </row>
    <row r="414" spans="3:14" ht="15.75" hidden="1" x14ac:dyDescent="0.25">
      <c r="C414" s="8" t="s">
        <v>1194</v>
      </c>
      <c r="D414" s="9" t="s">
        <v>199</v>
      </c>
      <c r="E414" s="9" t="s">
        <v>1195</v>
      </c>
      <c r="F414" s="9" t="s">
        <v>1196</v>
      </c>
      <c r="G414" s="9" t="s">
        <v>202</v>
      </c>
      <c r="H414" s="10">
        <v>2859</v>
      </c>
      <c r="I414" s="10">
        <v>3145</v>
      </c>
      <c r="J414" s="10">
        <v>3431</v>
      </c>
      <c r="K414" s="10">
        <v>3717</v>
      </c>
      <c r="L414" s="10">
        <v>4003</v>
      </c>
      <c r="M414" s="10">
        <v>22737</v>
      </c>
      <c r="N414" s="9">
        <v>1</v>
      </c>
    </row>
    <row r="415" spans="3:14" ht="15.75" hidden="1" x14ac:dyDescent="0.25">
      <c r="C415" s="8" t="s">
        <v>1197</v>
      </c>
      <c r="D415" s="9" t="s">
        <v>199</v>
      </c>
      <c r="E415" s="9" t="s">
        <v>1198</v>
      </c>
      <c r="F415" s="9" t="s">
        <v>1199</v>
      </c>
      <c r="G415" s="9" t="s">
        <v>436</v>
      </c>
      <c r="H415" s="10">
        <v>3002</v>
      </c>
      <c r="I415" s="10">
        <v>3302</v>
      </c>
      <c r="J415" s="10">
        <v>3603</v>
      </c>
      <c r="K415" s="10">
        <v>3903</v>
      </c>
      <c r="L415" s="10">
        <v>4203</v>
      </c>
      <c r="M415" s="10">
        <v>22737</v>
      </c>
      <c r="N415" s="9">
        <v>1</v>
      </c>
    </row>
    <row r="416" spans="3:14" ht="15.75" hidden="1" x14ac:dyDescent="0.25">
      <c r="C416" s="8" t="s">
        <v>1200</v>
      </c>
      <c r="D416" s="9" t="s">
        <v>199</v>
      </c>
      <c r="E416" s="9" t="s">
        <v>1201</v>
      </c>
      <c r="F416" s="9" t="s">
        <v>1202</v>
      </c>
      <c r="G416" s="9" t="s">
        <v>207</v>
      </c>
      <c r="H416" s="10">
        <v>3475</v>
      </c>
      <c r="I416" s="10">
        <v>3823</v>
      </c>
      <c r="J416" s="10">
        <v>4171</v>
      </c>
      <c r="K416" s="10">
        <v>4518</v>
      </c>
      <c r="L416" s="10">
        <v>4866</v>
      </c>
      <c r="M416" s="10">
        <v>22737</v>
      </c>
      <c r="N416" s="9">
        <v>1</v>
      </c>
    </row>
    <row r="417" spans="3:14" ht="15.75" hidden="1" x14ac:dyDescent="0.25">
      <c r="C417" s="8" t="s">
        <v>1203</v>
      </c>
      <c r="D417" s="9" t="s">
        <v>199</v>
      </c>
      <c r="E417" s="9" t="s">
        <v>1204</v>
      </c>
      <c r="F417" s="9" t="s">
        <v>1205</v>
      </c>
      <c r="G417" s="9" t="s">
        <v>212</v>
      </c>
      <c r="H417" s="10">
        <v>4023</v>
      </c>
      <c r="I417" s="10">
        <v>4425</v>
      </c>
      <c r="J417" s="10">
        <v>4828</v>
      </c>
      <c r="K417" s="10">
        <v>5230</v>
      </c>
      <c r="L417" s="10">
        <v>5632</v>
      </c>
      <c r="M417" s="10">
        <v>22737</v>
      </c>
      <c r="N417" s="9">
        <v>3</v>
      </c>
    </row>
    <row r="418" spans="3:14" ht="15.75" hidden="1" x14ac:dyDescent="0.25">
      <c r="C418" s="8" t="s">
        <v>1206</v>
      </c>
      <c r="D418" s="9" t="s">
        <v>199</v>
      </c>
      <c r="E418" s="9" t="s">
        <v>1207</v>
      </c>
      <c r="F418" s="9" t="s">
        <v>1208</v>
      </c>
      <c r="G418" s="9" t="s">
        <v>1209</v>
      </c>
      <c r="H418" s="10">
        <v>4224</v>
      </c>
      <c r="I418" s="10">
        <v>4647</v>
      </c>
      <c r="J418" s="10">
        <v>5069</v>
      </c>
      <c r="K418" s="10">
        <v>5492</v>
      </c>
      <c r="L418" s="10">
        <v>5914</v>
      </c>
      <c r="M418" s="10">
        <v>22737</v>
      </c>
      <c r="N418" s="9">
        <v>3</v>
      </c>
    </row>
    <row r="419" spans="3:14" ht="15.75" hidden="1" x14ac:dyDescent="0.25">
      <c r="C419" s="8" t="s">
        <v>1210</v>
      </c>
      <c r="D419" s="9" t="s">
        <v>199</v>
      </c>
      <c r="E419" s="9" t="s">
        <v>1211</v>
      </c>
      <c r="F419" s="9" t="s">
        <v>1212</v>
      </c>
      <c r="G419" s="9" t="s">
        <v>345</v>
      </c>
      <c r="H419" s="10">
        <v>5391</v>
      </c>
      <c r="I419" s="10">
        <v>5930</v>
      </c>
      <c r="J419" s="10">
        <v>6470</v>
      </c>
      <c r="K419" s="10">
        <v>7009</v>
      </c>
      <c r="L419" s="10">
        <v>7548</v>
      </c>
      <c r="M419" s="10">
        <v>22737</v>
      </c>
      <c r="N419" s="9">
        <v>3</v>
      </c>
    </row>
    <row r="420" spans="3:14" ht="15.75" hidden="1" x14ac:dyDescent="0.25">
      <c r="C420" s="8" t="s">
        <v>1213</v>
      </c>
      <c r="D420" s="9" t="s">
        <v>199</v>
      </c>
      <c r="E420" s="9" t="s">
        <v>1214</v>
      </c>
      <c r="F420" s="9" t="s">
        <v>1215</v>
      </c>
      <c r="G420" s="9" t="s">
        <v>1090</v>
      </c>
      <c r="H420" s="10">
        <v>6241</v>
      </c>
      <c r="I420" s="10">
        <v>6865</v>
      </c>
      <c r="J420" s="10">
        <v>7490</v>
      </c>
      <c r="K420" s="10">
        <v>8114</v>
      </c>
      <c r="L420" s="10">
        <v>8738</v>
      </c>
      <c r="M420" s="10">
        <v>22737</v>
      </c>
      <c r="N420" s="9">
        <v>3</v>
      </c>
    </row>
    <row r="421" spans="3:14" ht="15.75" hidden="1" x14ac:dyDescent="0.25">
      <c r="C421" s="8" t="s">
        <v>1216</v>
      </c>
      <c r="D421" s="9" t="s">
        <v>52</v>
      </c>
      <c r="E421" s="9" t="s">
        <v>1217</v>
      </c>
      <c r="F421" s="9" t="s">
        <v>1218</v>
      </c>
      <c r="G421" s="9" t="s">
        <v>853</v>
      </c>
      <c r="H421" s="10">
        <v>3529</v>
      </c>
      <c r="I421" s="10">
        <v>3882</v>
      </c>
      <c r="J421" s="10">
        <v>4235</v>
      </c>
      <c r="K421" s="10">
        <v>4724</v>
      </c>
      <c r="L421" s="10">
        <v>5213</v>
      </c>
      <c r="M421" s="10">
        <v>22737</v>
      </c>
      <c r="N421" s="9">
        <v>1</v>
      </c>
    </row>
    <row r="422" spans="3:14" ht="15.75" hidden="1" x14ac:dyDescent="0.25">
      <c r="C422" s="8" t="s">
        <v>1219</v>
      </c>
      <c r="D422" s="9" t="s">
        <v>52</v>
      </c>
      <c r="E422" s="9" t="s">
        <v>1220</v>
      </c>
      <c r="F422" s="9" t="s">
        <v>1221</v>
      </c>
      <c r="G422" s="9" t="s">
        <v>1222</v>
      </c>
      <c r="H422" s="10">
        <v>4290</v>
      </c>
      <c r="I422" s="10">
        <v>4719</v>
      </c>
      <c r="J422" s="10">
        <v>5148</v>
      </c>
      <c r="K422" s="10">
        <v>5742</v>
      </c>
      <c r="L422" s="10">
        <v>6337</v>
      </c>
      <c r="M422" s="10">
        <v>22737</v>
      </c>
      <c r="N422" s="9">
        <v>1</v>
      </c>
    </row>
    <row r="423" spans="3:14" ht="15.75" hidden="1" x14ac:dyDescent="0.25">
      <c r="C423" s="8" t="s">
        <v>1223</v>
      </c>
      <c r="D423" s="9" t="s">
        <v>52</v>
      </c>
      <c r="E423" s="9" t="s">
        <v>1224</v>
      </c>
      <c r="F423" s="9" t="s">
        <v>1225</v>
      </c>
      <c r="G423" s="9" t="s">
        <v>849</v>
      </c>
      <c r="H423" s="10">
        <v>5749</v>
      </c>
      <c r="I423" s="10">
        <v>6324</v>
      </c>
      <c r="J423" s="10">
        <v>6898</v>
      </c>
      <c r="K423" s="10">
        <v>7695</v>
      </c>
      <c r="L423" s="10">
        <v>8492</v>
      </c>
      <c r="M423" s="10">
        <v>22737</v>
      </c>
      <c r="N423" s="9">
        <v>0</v>
      </c>
    </row>
    <row r="424" spans="3:14" ht="15.75" hidden="1" x14ac:dyDescent="0.25">
      <c r="C424" s="8" t="s">
        <v>1226</v>
      </c>
      <c r="D424" s="9" t="s">
        <v>52</v>
      </c>
      <c r="E424" s="9" t="s">
        <v>1227</v>
      </c>
      <c r="F424" s="9" t="s">
        <v>1228</v>
      </c>
      <c r="G424" s="9" t="s">
        <v>55</v>
      </c>
      <c r="H424" s="10">
        <v>6655</v>
      </c>
      <c r="I424" s="10">
        <v>7320</v>
      </c>
      <c r="J424" s="10">
        <v>7986</v>
      </c>
      <c r="K424" s="10">
        <v>8908</v>
      </c>
      <c r="L424" s="10">
        <v>9830</v>
      </c>
      <c r="M424" s="10">
        <v>22737</v>
      </c>
      <c r="N424" s="9">
        <v>0</v>
      </c>
    </row>
    <row r="425" spans="3:14" ht="15.75" hidden="1" x14ac:dyDescent="0.25">
      <c r="C425" s="8" t="s">
        <v>1229</v>
      </c>
      <c r="D425" s="9" t="s">
        <v>52</v>
      </c>
      <c r="E425" s="9" t="s">
        <v>1230</v>
      </c>
      <c r="F425" s="9" t="s">
        <v>1231</v>
      </c>
      <c r="G425" s="9" t="s">
        <v>907</v>
      </c>
      <c r="H425" s="10">
        <v>4730</v>
      </c>
      <c r="I425" s="10">
        <v>5202</v>
      </c>
      <c r="J425" s="10">
        <v>5675</v>
      </c>
      <c r="K425" s="10">
        <v>6331</v>
      </c>
      <c r="L425" s="10">
        <v>6986</v>
      </c>
      <c r="M425" s="10">
        <v>22737</v>
      </c>
      <c r="N425" s="9">
        <v>0</v>
      </c>
    </row>
    <row r="426" spans="3:14" ht="15.75" hidden="1" x14ac:dyDescent="0.25">
      <c r="C426" s="8" t="s">
        <v>1232</v>
      </c>
      <c r="D426" s="9" t="s">
        <v>52</v>
      </c>
      <c r="E426" s="9" t="s">
        <v>1233</v>
      </c>
      <c r="F426" s="9" t="s">
        <v>1234</v>
      </c>
      <c r="G426" s="9" t="s">
        <v>845</v>
      </c>
      <c r="H426" s="10">
        <v>4966</v>
      </c>
      <c r="I426" s="10">
        <v>5463</v>
      </c>
      <c r="J426" s="10">
        <v>5959</v>
      </c>
      <c r="K426" s="10">
        <v>6647</v>
      </c>
      <c r="L426" s="10">
        <v>7336</v>
      </c>
      <c r="M426" s="10">
        <v>22737</v>
      </c>
      <c r="N426" s="9">
        <v>0</v>
      </c>
    </row>
    <row r="427" spans="3:14" ht="15.75" hidden="1" x14ac:dyDescent="0.25">
      <c r="C427" s="8" t="s">
        <v>1235</v>
      </c>
      <c r="D427" s="9" t="s">
        <v>12</v>
      </c>
      <c r="E427" s="9" t="s">
        <v>1236</v>
      </c>
      <c r="F427" s="9" t="s">
        <v>1237</v>
      </c>
      <c r="G427" s="9" t="s">
        <v>15</v>
      </c>
      <c r="H427" s="10">
        <v>4669</v>
      </c>
      <c r="I427" s="10">
        <v>5370</v>
      </c>
      <c r="J427" s="10">
        <v>6070</v>
      </c>
      <c r="K427" s="10">
        <v>6770</v>
      </c>
      <c r="L427" s="10">
        <v>7471</v>
      </c>
      <c r="M427" s="10">
        <v>22737</v>
      </c>
      <c r="N427" s="9">
        <v>0</v>
      </c>
    </row>
    <row r="428" spans="3:14" ht="15.75" hidden="1" x14ac:dyDescent="0.25">
      <c r="C428" s="8" t="s">
        <v>1238</v>
      </c>
      <c r="D428" s="9" t="s">
        <v>12</v>
      </c>
      <c r="E428" s="9" t="s">
        <v>1239</v>
      </c>
      <c r="F428" s="9" t="s">
        <v>1240</v>
      </c>
      <c r="G428" s="9" t="s">
        <v>121</v>
      </c>
      <c r="H428" s="10">
        <v>5675</v>
      </c>
      <c r="I428" s="10">
        <v>6527</v>
      </c>
      <c r="J428" s="10">
        <v>7378</v>
      </c>
      <c r="K428" s="10">
        <v>8230</v>
      </c>
      <c r="L428" s="10">
        <v>9081</v>
      </c>
      <c r="M428" s="10">
        <v>22737</v>
      </c>
      <c r="N428" s="9">
        <v>0</v>
      </c>
    </row>
    <row r="429" spans="3:14" ht="15.75" hidden="1" x14ac:dyDescent="0.25">
      <c r="C429" s="29" t="s">
        <v>1241</v>
      </c>
      <c r="D429" s="30" t="s">
        <v>12</v>
      </c>
      <c r="E429" s="30" t="s">
        <v>1242</v>
      </c>
      <c r="F429" s="30" t="s">
        <v>1243</v>
      </c>
      <c r="G429" s="30" t="s">
        <v>1244</v>
      </c>
      <c r="H429" s="31">
        <v>2730</v>
      </c>
      <c r="I429" s="31">
        <v>6381</v>
      </c>
      <c r="J429" s="31">
        <v>10059</v>
      </c>
      <c r="K429" s="31">
        <v>13735</v>
      </c>
      <c r="L429" s="31">
        <v>17413</v>
      </c>
      <c r="M429" s="31">
        <v>22737</v>
      </c>
      <c r="N429" s="30">
        <v>1</v>
      </c>
    </row>
    <row r="430" spans="3:14" ht="15.75" hidden="1" x14ac:dyDescent="0.25">
      <c r="C430" s="8" t="s">
        <v>1245</v>
      </c>
      <c r="D430" s="9" t="s">
        <v>12</v>
      </c>
      <c r="E430" s="9" t="s">
        <v>1246</v>
      </c>
      <c r="F430" s="9" t="s">
        <v>1247</v>
      </c>
      <c r="G430" s="9" t="s">
        <v>108</v>
      </c>
      <c r="H430" s="10">
        <v>3841</v>
      </c>
      <c r="I430" s="10">
        <v>4418</v>
      </c>
      <c r="J430" s="10">
        <v>4994</v>
      </c>
      <c r="K430" s="10">
        <v>5570</v>
      </c>
      <c r="L430" s="10">
        <v>6146</v>
      </c>
      <c r="M430" s="10">
        <v>22737</v>
      </c>
      <c r="N430" s="9">
        <v>0</v>
      </c>
    </row>
    <row r="431" spans="3:14" ht="15.75" hidden="1" x14ac:dyDescent="0.25">
      <c r="C431" s="8" t="s">
        <v>1248</v>
      </c>
      <c r="D431" s="9" t="s">
        <v>12</v>
      </c>
      <c r="E431" s="9" t="s">
        <v>1249</v>
      </c>
      <c r="F431" s="9" t="s">
        <v>1250</v>
      </c>
      <c r="G431" s="9" t="s">
        <v>47</v>
      </c>
      <c r="H431" s="10">
        <v>4033</v>
      </c>
      <c r="I431" s="10">
        <v>4638</v>
      </c>
      <c r="J431" s="10">
        <v>5244</v>
      </c>
      <c r="K431" s="10">
        <v>5849</v>
      </c>
      <c r="L431" s="10">
        <v>6454</v>
      </c>
      <c r="M431" s="10">
        <v>22737</v>
      </c>
      <c r="N431" s="9">
        <v>0</v>
      </c>
    </row>
    <row r="432" spans="3:14" ht="15.75" hidden="1" x14ac:dyDescent="0.25">
      <c r="C432" s="8" t="s">
        <v>1251</v>
      </c>
      <c r="D432" s="9" t="s">
        <v>12</v>
      </c>
      <c r="E432" s="9" t="s">
        <v>1252</v>
      </c>
      <c r="F432" s="9" t="s">
        <v>1253</v>
      </c>
      <c r="G432" s="9" t="s">
        <v>15</v>
      </c>
      <c r="H432" s="10">
        <v>4669</v>
      </c>
      <c r="I432" s="10">
        <v>5370</v>
      </c>
      <c r="J432" s="10">
        <v>6070</v>
      </c>
      <c r="K432" s="10">
        <v>6770</v>
      </c>
      <c r="L432" s="10">
        <v>7471</v>
      </c>
      <c r="M432" s="10">
        <v>22737</v>
      </c>
      <c r="N432" s="9">
        <v>0</v>
      </c>
    </row>
    <row r="433" spans="3:14" ht="15.75" hidden="1" x14ac:dyDescent="0.25">
      <c r="C433" s="8" t="s">
        <v>1254</v>
      </c>
      <c r="D433" s="9" t="s">
        <v>12</v>
      </c>
      <c r="E433" s="9" t="s">
        <v>1255</v>
      </c>
      <c r="F433" s="9" t="s">
        <v>1256</v>
      </c>
      <c r="G433" s="9" t="s">
        <v>121</v>
      </c>
      <c r="H433" s="10">
        <v>5675</v>
      </c>
      <c r="I433" s="10">
        <v>6527</v>
      </c>
      <c r="J433" s="10">
        <v>7378</v>
      </c>
      <c r="K433" s="10">
        <v>8230</v>
      </c>
      <c r="L433" s="10">
        <v>9081</v>
      </c>
      <c r="M433" s="10">
        <v>22737</v>
      </c>
      <c r="N433" s="9">
        <v>0</v>
      </c>
    </row>
    <row r="434" spans="3:14" ht="15.75" hidden="1" x14ac:dyDescent="0.25">
      <c r="C434" s="8" t="s">
        <v>1257</v>
      </c>
      <c r="D434" s="9" t="s">
        <v>12</v>
      </c>
      <c r="E434" s="9" t="s">
        <v>1258</v>
      </c>
      <c r="F434" s="9" t="s">
        <v>1259</v>
      </c>
      <c r="G434" s="9" t="s">
        <v>32</v>
      </c>
      <c r="H434" s="10">
        <v>7243</v>
      </c>
      <c r="I434" s="10">
        <v>8330</v>
      </c>
      <c r="J434" s="10">
        <v>9417</v>
      </c>
      <c r="K434" s="10">
        <v>10503</v>
      </c>
      <c r="L434" s="10">
        <v>11590</v>
      </c>
      <c r="M434" s="10">
        <v>22737</v>
      </c>
      <c r="N434" s="9">
        <v>0</v>
      </c>
    </row>
    <row r="435" spans="3:14" ht="15.75" hidden="1" x14ac:dyDescent="0.25">
      <c r="C435" s="8" t="s">
        <v>1260</v>
      </c>
      <c r="D435" s="9" t="s">
        <v>12</v>
      </c>
      <c r="E435" s="9" t="s">
        <v>1261</v>
      </c>
      <c r="F435" s="9" t="s">
        <v>1262</v>
      </c>
      <c r="G435" s="9" t="s">
        <v>100</v>
      </c>
      <c r="H435" s="10">
        <v>7606</v>
      </c>
      <c r="I435" s="10">
        <v>8746</v>
      </c>
      <c r="J435" s="10">
        <v>9887</v>
      </c>
      <c r="K435" s="10">
        <v>11028</v>
      </c>
      <c r="L435" s="10">
        <v>12170</v>
      </c>
      <c r="M435" s="10">
        <v>22737</v>
      </c>
      <c r="N435" s="9">
        <v>0</v>
      </c>
    </row>
    <row r="436" spans="3:14" ht="15.75" hidden="1" x14ac:dyDescent="0.25">
      <c r="C436" s="8" t="s">
        <v>1263</v>
      </c>
      <c r="D436" s="9" t="s">
        <v>12</v>
      </c>
      <c r="E436" s="9" t="s">
        <v>1264</v>
      </c>
      <c r="F436" s="9" t="s">
        <v>1265</v>
      </c>
      <c r="G436" s="9" t="s">
        <v>47</v>
      </c>
      <c r="H436" s="10">
        <v>4033</v>
      </c>
      <c r="I436" s="10">
        <v>4638</v>
      </c>
      <c r="J436" s="10">
        <v>5244</v>
      </c>
      <c r="K436" s="10">
        <v>5849</v>
      </c>
      <c r="L436" s="10">
        <v>6454</v>
      </c>
      <c r="M436" s="10">
        <v>22737</v>
      </c>
      <c r="N436" s="9">
        <v>0</v>
      </c>
    </row>
    <row r="437" spans="3:14" ht="15.75" hidden="1" x14ac:dyDescent="0.25">
      <c r="C437" s="8" t="s">
        <v>1266</v>
      </c>
      <c r="D437" s="9" t="s">
        <v>12</v>
      </c>
      <c r="E437" s="9" t="s">
        <v>1267</v>
      </c>
      <c r="F437" s="9" t="s">
        <v>1268</v>
      </c>
      <c r="G437" s="9" t="s">
        <v>15</v>
      </c>
      <c r="H437" s="10">
        <v>4669</v>
      </c>
      <c r="I437" s="10">
        <v>5370</v>
      </c>
      <c r="J437" s="10">
        <v>6070</v>
      </c>
      <c r="K437" s="10">
        <v>6770</v>
      </c>
      <c r="L437" s="10">
        <v>7471</v>
      </c>
      <c r="M437" s="10">
        <v>22737</v>
      </c>
      <c r="N437" s="9">
        <v>0</v>
      </c>
    </row>
    <row r="438" spans="3:14" ht="15.75" hidden="1" x14ac:dyDescent="0.25">
      <c r="C438" s="8" t="s">
        <v>1269</v>
      </c>
      <c r="D438" s="9" t="s">
        <v>12</v>
      </c>
      <c r="E438" s="9" t="s">
        <v>1270</v>
      </c>
      <c r="F438" s="9" t="s">
        <v>1271</v>
      </c>
      <c r="G438" s="9" t="s">
        <v>121</v>
      </c>
      <c r="H438" s="10">
        <v>5675</v>
      </c>
      <c r="I438" s="10">
        <v>6527</v>
      </c>
      <c r="J438" s="10">
        <v>7378</v>
      </c>
      <c r="K438" s="10">
        <v>8230</v>
      </c>
      <c r="L438" s="10">
        <v>9081</v>
      </c>
      <c r="M438" s="10">
        <v>22737</v>
      </c>
      <c r="N438" s="9">
        <v>0</v>
      </c>
    </row>
    <row r="439" spans="3:14" ht="15.75" hidden="1" x14ac:dyDescent="0.25">
      <c r="C439" s="8" t="s">
        <v>1272</v>
      </c>
      <c r="D439" s="9" t="s">
        <v>72</v>
      </c>
      <c r="E439" s="9" t="s">
        <v>1273</v>
      </c>
      <c r="F439" s="9" t="s">
        <v>1274</v>
      </c>
      <c r="G439" s="9" t="s">
        <v>75</v>
      </c>
      <c r="H439" s="10">
        <v>3010</v>
      </c>
      <c r="I439" s="10">
        <v>3311</v>
      </c>
      <c r="J439" s="10">
        <v>3612</v>
      </c>
      <c r="K439" s="10">
        <v>3913</v>
      </c>
      <c r="L439" s="10">
        <v>4214</v>
      </c>
      <c r="M439" s="10">
        <v>22737</v>
      </c>
      <c r="N439" s="9">
        <v>1</v>
      </c>
    </row>
    <row r="440" spans="3:14" ht="15.75" hidden="1" x14ac:dyDescent="0.25">
      <c r="C440" s="8" t="s">
        <v>1275</v>
      </c>
      <c r="D440" s="9" t="s">
        <v>72</v>
      </c>
      <c r="E440" s="9" t="s">
        <v>1276</v>
      </c>
      <c r="F440" s="9" t="s">
        <v>1277</v>
      </c>
      <c r="G440" s="9" t="s">
        <v>81</v>
      </c>
      <c r="H440" s="10">
        <v>3160</v>
      </c>
      <c r="I440" s="10">
        <v>3476</v>
      </c>
      <c r="J440" s="10">
        <v>3792</v>
      </c>
      <c r="K440" s="10">
        <v>4108</v>
      </c>
      <c r="L440" s="10">
        <v>4425</v>
      </c>
      <c r="M440" s="10">
        <v>22737</v>
      </c>
      <c r="N440" s="9">
        <v>1</v>
      </c>
    </row>
    <row r="441" spans="3:14" ht="15.75" hidden="1" x14ac:dyDescent="0.25">
      <c r="C441" s="8" t="s">
        <v>1278</v>
      </c>
      <c r="D441" s="9" t="s">
        <v>72</v>
      </c>
      <c r="E441" s="9" t="s">
        <v>1279</v>
      </c>
      <c r="F441" s="9" t="s">
        <v>1280</v>
      </c>
      <c r="G441" s="9" t="s">
        <v>373</v>
      </c>
      <c r="H441" s="10">
        <v>3484</v>
      </c>
      <c r="I441" s="10">
        <v>3833</v>
      </c>
      <c r="J441" s="10">
        <v>4181</v>
      </c>
      <c r="K441" s="10">
        <v>4530</v>
      </c>
      <c r="L441" s="10">
        <v>4878</v>
      </c>
      <c r="M441" s="10">
        <v>22737</v>
      </c>
      <c r="N441" s="9">
        <v>0</v>
      </c>
    </row>
    <row r="442" spans="3:14" ht="15.75" hidden="1" x14ac:dyDescent="0.25">
      <c r="C442" s="8" t="s">
        <v>1281</v>
      </c>
      <c r="D442" s="9" t="s">
        <v>12</v>
      </c>
      <c r="E442" s="9" t="s">
        <v>1282</v>
      </c>
      <c r="F442" s="9" t="s">
        <v>1283</v>
      </c>
      <c r="G442" s="9" t="s">
        <v>108</v>
      </c>
      <c r="H442" s="10">
        <v>3841</v>
      </c>
      <c r="I442" s="10">
        <v>4418</v>
      </c>
      <c r="J442" s="10">
        <v>4994</v>
      </c>
      <c r="K442" s="10">
        <v>5570</v>
      </c>
      <c r="L442" s="10">
        <v>6146</v>
      </c>
      <c r="M442" s="10">
        <v>22737</v>
      </c>
      <c r="N442" s="9">
        <v>0</v>
      </c>
    </row>
    <row r="443" spans="3:14" ht="15.75" hidden="1" x14ac:dyDescent="0.25">
      <c r="C443" s="8" t="s">
        <v>1284</v>
      </c>
      <c r="D443" s="9" t="s">
        <v>12</v>
      </c>
      <c r="E443" s="9" t="s">
        <v>1285</v>
      </c>
      <c r="F443" s="9" t="s">
        <v>1286</v>
      </c>
      <c r="G443" s="9" t="s">
        <v>47</v>
      </c>
      <c r="H443" s="10">
        <v>4033</v>
      </c>
      <c r="I443" s="10">
        <v>4638</v>
      </c>
      <c r="J443" s="10">
        <v>5244</v>
      </c>
      <c r="K443" s="10">
        <v>5849</v>
      </c>
      <c r="L443" s="10">
        <v>6454</v>
      </c>
      <c r="M443" s="10">
        <v>22737</v>
      </c>
      <c r="N443" s="9">
        <v>0</v>
      </c>
    </row>
    <row r="444" spans="3:14" ht="15.75" hidden="1" x14ac:dyDescent="0.25">
      <c r="C444" s="8" t="s">
        <v>1287</v>
      </c>
      <c r="D444" s="9" t="s">
        <v>12</v>
      </c>
      <c r="E444" s="9" t="s">
        <v>1288</v>
      </c>
      <c r="F444" s="9" t="s">
        <v>1289</v>
      </c>
      <c r="G444" s="9" t="s">
        <v>15</v>
      </c>
      <c r="H444" s="10">
        <v>4669</v>
      </c>
      <c r="I444" s="10">
        <v>5370</v>
      </c>
      <c r="J444" s="10">
        <v>6070</v>
      </c>
      <c r="K444" s="10">
        <v>6770</v>
      </c>
      <c r="L444" s="10">
        <v>7471</v>
      </c>
      <c r="M444" s="10">
        <v>22737</v>
      </c>
      <c r="N444" s="9">
        <v>0</v>
      </c>
    </row>
    <row r="445" spans="3:14" ht="15.75" hidden="1" x14ac:dyDescent="0.25">
      <c r="C445" s="8" t="s">
        <v>1290</v>
      </c>
      <c r="D445" s="9" t="s">
        <v>12</v>
      </c>
      <c r="E445" s="9" t="s">
        <v>1291</v>
      </c>
      <c r="F445" s="9" t="s">
        <v>1292</v>
      </c>
      <c r="G445" s="9" t="s">
        <v>121</v>
      </c>
      <c r="H445" s="10">
        <v>5675</v>
      </c>
      <c r="I445" s="10">
        <v>6527</v>
      </c>
      <c r="J445" s="10">
        <v>7378</v>
      </c>
      <c r="K445" s="10">
        <v>8230</v>
      </c>
      <c r="L445" s="10">
        <v>9081</v>
      </c>
      <c r="M445" s="10">
        <v>22737</v>
      </c>
      <c r="N445" s="9">
        <v>0</v>
      </c>
    </row>
    <row r="446" spans="3:14" ht="15.75" hidden="1" x14ac:dyDescent="0.25">
      <c r="C446" s="8" t="s">
        <v>1293</v>
      </c>
      <c r="D446" s="9" t="s">
        <v>12</v>
      </c>
      <c r="E446" s="9" t="s">
        <v>1294</v>
      </c>
      <c r="F446" s="9" t="s">
        <v>1295</v>
      </c>
      <c r="G446" s="9" t="s">
        <v>32</v>
      </c>
      <c r="H446" s="10">
        <v>7243</v>
      </c>
      <c r="I446" s="10">
        <v>8330</v>
      </c>
      <c r="J446" s="10">
        <v>9417</v>
      </c>
      <c r="K446" s="10">
        <v>10503</v>
      </c>
      <c r="L446" s="10">
        <v>11590</v>
      </c>
      <c r="M446" s="10">
        <v>22737</v>
      </c>
      <c r="N446" s="9">
        <v>0</v>
      </c>
    </row>
    <row r="447" spans="3:14" ht="15.75" hidden="1" x14ac:dyDescent="0.25">
      <c r="C447" s="8" t="s">
        <v>1296</v>
      </c>
      <c r="D447" s="9" t="s">
        <v>12</v>
      </c>
      <c r="E447" s="9" t="s">
        <v>1297</v>
      </c>
      <c r="F447" s="9" t="s">
        <v>1298</v>
      </c>
      <c r="G447" s="9" t="s">
        <v>100</v>
      </c>
      <c r="H447" s="10">
        <v>7606</v>
      </c>
      <c r="I447" s="10">
        <v>8746</v>
      </c>
      <c r="J447" s="10">
        <v>9887</v>
      </c>
      <c r="K447" s="10">
        <v>11028</v>
      </c>
      <c r="L447" s="10">
        <v>12170</v>
      </c>
      <c r="M447" s="10">
        <v>22737</v>
      </c>
      <c r="N447" s="9">
        <v>0</v>
      </c>
    </row>
    <row r="448" spans="3:14" ht="15.75" hidden="1" x14ac:dyDescent="0.25">
      <c r="C448" s="8" t="s">
        <v>1299</v>
      </c>
      <c r="D448" s="9" t="s">
        <v>199</v>
      </c>
      <c r="E448" s="9" t="s">
        <v>1300</v>
      </c>
      <c r="F448" s="9" t="s">
        <v>1301</v>
      </c>
      <c r="G448" s="9" t="s">
        <v>692</v>
      </c>
      <c r="H448" s="10">
        <v>3831</v>
      </c>
      <c r="I448" s="10">
        <v>4215</v>
      </c>
      <c r="J448" s="10">
        <v>4598</v>
      </c>
      <c r="K448" s="10">
        <v>4981</v>
      </c>
      <c r="L448" s="10">
        <v>5364</v>
      </c>
      <c r="M448" s="10">
        <v>22737</v>
      </c>
      <c r="N448" s="9">
        <v>1</v>
      </c>
    </row>
    <row r="449" spans="3:14" ht="15.75" hidden="1" x14ac:dyDescent="0.25">
      <c r="C449" s="8" t="s">
        <v>1302</v>
      </c>
      <c r="D449" s="9" t="s">
        <v>199</v>
      </c>
      <c r="E449" s="9" t="s">
        <v>1303</v>
      </c>
      <c r="F449" s="9" t="s">
        <v>1304</v>
      </c>
      <c r="G449" s="9" t="s">
        <v>1209</v>
      </c>
      <c r="H449" s="10">
        <v>4224</v>
      </c>
      <c r="I449" s="10">
        <v>4647</v>
      </c>
      <c r="J449" s="10">
        <v>5069</v>
      </c>
      <c r="K449" s="10">
        <v>5492</v>
      </c>
      <c r="L449" s="10">
        <v>5914</v>
      </c>
      <c r="M449" s="10">
        <v>22737</v>
      </c>
      <c r="N449" s="9">
        <v>1</v>
      </c>
    </row>
    <row r="450" spans="3:14" ht="15.75" hidden="1" x14ac:dyDescent="0.25">
      <c r="C450" s="8" t="s">
        <v>1305</v>
      </c>
      <c r="D450" s="9" t="s">
        <v>199</v>
      </c>
      <c r="E450" s="9" t="s">
        <v>1306</v>
      </c>
      <c r="F450" s="9" t="s">
        <v>1307</v>
      </c>
      <c r="G450" s="9" t="s">
        <v>721</v>
      </c>
      <c r="H450" s="10">
        <v>4657</v>
      </c>
      <c r="I450" s="10">
        <v>5123</v>
      </c>
      <c r="J450" s="10">
        <v>5589</v>
      </c>
      <c r="K450" s="10">
        <v>6055</v>
      </c>
      <c r="L450" s="10">
        <v>6520</v>
      </c>
      <c r="M450" s="10">
        <v>22737</v>
      </c>
      <c r="N450" s="9">
        <v>1</v>
      </c>
    </row>
    <row r="451" spans="3:14" ht="15.75" hidden="1" x14ac:dyDescent="0.25">
      <c r="C451" s="8" t="s">
        <v>1308</v>
      </c>
      <c r="D451" s="9" t="s">
        <v>284</v>
      </c>
      <c r="E451" s="9" t="s">
        <v>1309</v>
      </c>
      <c r="F451" s="9" t="s">
        <v>1310</v>
      </c>
      <c r="G451" s="9" t="s">
        <v>823</v>
      </c>
      <c r="H451" s="10">
        <v>5675</v>
      </c>
      <c r="I451" s="10">
        <v>6243</v>
      </c>
      <c r="J451" s="10">
        <v>6811</v>
      </c>
      <c r="K451" s="10">
        <v>7378</v>
      </c>
      <c r="L451" s="10">
        <v>7946</v>
      </c>
      <c r="M451" s="10">
        <v>22737</v>
      </c>
      <c r="N451" s="9">
        <v>0</v>
      </c>
    </row>
    <row r="452" spans="3:14" ht="15.75" hidden="1" x14ac:dyDescent="0.25">
      <c r="C452" s="8" t="s">
        <v>1311</v>
      </c>
      <c r="D452" s="9" t="s">
        <v>284</v>
      </c>
      <c r="E452" s="9" t="s">
        <v>1312</v>
      </c>
      <c r="F452" s="9" t="s">
        <v>1313</v>
      </c>
      <c r="G452" s="9" t="s">
        <v>1314</v>
      </c>
      <c r="H452" s="10">
        <v>7243</v>
      </c>
      <c r="I452" s="10">
        <v>7968</v>
      </c>
      <c r="J452" s="10">
        <v>8692</v>
      </c>
      <c r="K452" s="10">
        <v>9417</v>
      </c>
      <c r="L452" s="10">
        <v>10141</v>
      </c>
      <c r="M452" s="10">
        <v>22737</v>
      </c>
      <c r="N452" s="9">
        <v>0</v>
      </c>
    </row>
    <row r="453" spans="3:14" ht="15.75" hidden="1" x14ac:dyDescent="0.25">
      <c r="C453" s="8" t="s">
        <v>1315</v>
      </c>
      <c r="D453" s="9" t="s">
        <v>284</v>
      </c>
      <c r="E453" s="9" t="s">
        <v>1316</v>
      </c>
      <c r="F453" s="9" t="s">
        <v>1317</v>
      </c>
      <c r="G453" s="9" t="s">
        <v>1318</v>
      </c>
      <c r="H453" s="10">
        <v>2730</v>
      </c>
      <c r="I453" s="10">
        <v>3003</v>
      </c>
      <c r="J453" s="10">
        <v>3276</v>
      </c>
      <c r="K453" s="10">
        <v>3549</v>
      </c>
      <c r="L453" s="10">
        <v>3822</v>
      </c>
      <c r="M453" s="10">
        <v>22737</v>
      </c>
      <c r="N453" s="9">
        <v>1</v>
      </c>
    </row>
    <row r="454" spans="3:14" ht="15.75" hidden="1" x14ac:dyDescent="0.25">
      <c r="C454" s="8" t="s">
        <v>1319</v>
      </c>
      <c r="D454" s="9" t="s">
        <v>284</v>
      </c>
      <c r="E454" s="9" t="s">
        <v>1320</v>
      </c>
      <c r="F454" s="9" t="s">
        <v>1321</v>
      </c>
      <c r="G454" s="9" t="s">
        <v>287</v>
      </c>
      <c r="H454" s="10">
        <v>2866</v>
      </c>
      <c r="I454" s="10">
        <v>3153</v>
      </c>
      <c r="J454" s="10">
        <v>3440</v>
      </c>
      <c r="K454" s="10">
        <v>3727</v>
      </c>
      <c r="L454" s="10">
        <v>4013</v>
      </c>
      <c r="M454" s="10">
        <v>22737</v>
      </c>
      <c r="N454" s="9">
        <v>1</v>
      </c>
    </row>
    <row r="455" spans="3:14" ht="15.75" hidden="1" x14ac:dyDescent="0.25">
      <c r="C455" s="8" t="s">
        <v>1322</v>
      </c>
      <c r="D455" s="9" t="s">
        <v>284</v>
      </c>
      <c r="E455" s="9" t="s">
        <v>1323</v>
      </c>
      <c r="F455" s="9" t="s">
        <v>1324</v>
      </c>
      <c r="G455" s="9" t="s">
        <v>940</v>
      </c>
      <c r="H455" s="10">
        <v>3010</v>
      </c>
      <c r="I455" s="10">
        <v>3311</v>
      </c>
      <c r="J455" s="10">
        <v>3612</v>
      </c>
      <c r="K455" s="10">
        <v>3913</v>
      </c>
      <c r="L455" s="10">
        <v>4214</v>
      </c>
      <c r="M455" s="10">
        <v>22737</v>
      </c>
      <c r="N455" s="9">
        <v>1</v>
      </c>
    </row>
    <row r="456" spans="3:14" ht="15.75" hidden="1" x14ac:dyDescent="0.25">
      <c r="C456" s="8" t="s">
        <v>1325</v>
      </c>
      <c r="D456" s="9" t="s">
        <v>284</v>
      </c>
      <c r="E456" s="9" t="s">
        <v>1326</v>
      </c>
      <c r="F456" s="9" t="s">
        <v>1327</v>
      </c>
      <c r="G456" s="9" t="s">
        <v>636</v>
      </c>
      <c r="H456" s="10">
        <v>3160</v>
      </c>
      <c r="I456" s="10">
        <v>3476</v>
      </c>
      <c r="J456" s="10">
        <v>3792</v>
      </c>
      <c r="K456" s="10">
        <v>4109</v>
      </c>
      <c r="L456" s="10">
        <v>4425</v>
      </c>
      <c r="M456" s="10">
        <v>22737</v>
      </c>
      <c r="N456" s="9">
        <v>1</v>
      </c>
    </row>
    <row r="457" spans="3:14" ht="15.75" hidden="1" x14ac:dyDescent="0.25">
      <c r="C457" s="8" t="s">
        <v>1328</v>
      </c>
      <c r="D457" s="9" t="s">
        <v>284</v>
      </c>
      <c r="E457" s="9" t="s">
        <v>1329</v>
      </c>
      <c r="F457" s="9" t="s">
        <v>1330</v>
      </c>
      <c r="G457" s="9" t="s">
        <v>640</v>
      </c>
      <c r="H457" s="10">
        <v>3318</v>
      </c>
      <c r="I457" s="10">
        <v>3650</v>
      </c>
      <c r="J457" s="10">
        <v>3982</v>
      </c>
      <c r="K457" s="10">
        <v>4314</v>
      </c>
      <c r="L457" s="10">
        <v>4646</v>
      </c>
      <c r="M457" s="10">
        <v>22737</v>
      </c>
      <c r="N457" s="9">
        <v>1</v>
      </c>
    </row>
    <row r="458" spans="3:14" ht="15.75" hidden="1" x14ac:dyDescent="0.25">
      <c r="C458" s="8" t="s">
        <v>1331</v>
      </c>
      <c r="D458" s="9" t="s">
        <v>284</v>
      </c>
      <c r="E458" s="9" t="s">
        <v>1332</v>
      </c>
      <c r="F458" s="9" t="s">
        <v>1333</v>
      </c>
      <c r="G458" s="9" t="s">
        <v>751</v>
      </c>
      <c r="H458" s="10">
        <v>3658</v>
      </c>
      <c r="I458" s="10">
        <v>4024</v>
      </c>
      <c r="J458" s="10">
        <v>4390</v>
      </c>
      <c r="K458" s="10">
        <v>4756</v>
      </c>
      <c r="L458" s="10">
        <v>5122</v>
      </c>
      <c r="M458" s="10">
        <v>22737</v>
      </c>
      <c r="N458" s="9">
        <v>0</v>
      </c>
    </row>
    <row r="459" spans="3:14" ht="15.75" hidden="1" x14ac:dyDescent="0.25">
      <c r="C459" s="8" t="s">
        <v>1334</v>
      </c>
      <c r="D459" s="9" t="s">
        <v>284</v>
      </c>
      <c r="E459" s="9" t="s">
        <v>1335</v>
      </c>
      <c r="F459" s="9" t="s">
        <v>1336</v>
      </c>
      <c r="G459" s="9" t="s">
        <v>603</v>
      </c>
      <c r="H459" s="10">
        <v>4033</v>
      </c>
      <c r="I459" s="10">
        <v>4437</v>
      </c>
      <c r="J459" s="10">
        <v>4840</v>
      </c>
      <c r="K459" s="10">
        <v>5244</v>
      </c>
      <c r="L459" s="10">
        <v>5647</v>
      </c>
      <c r="M459" s="10">
        <v>22737</v>
      </c>
      <c r="N459" s="9">
        <v>1</v>
      </c>
    </row>
    <row r="460" spans="3:14" ht="15.75" hidden="1" x14ac:dyDescent="0.25">
      <c r="C460" s="8" t="s">
        <v>1337</v>
      </c>
      <c r="D460" s="9" t="s">
        <v>284</v>
      </c>
      <c r="E460" s="9" t="s">
        <v>1338</v>
      </c>
      <c r="F460" s="9" t="s">
        <v>1339</v>
      </c>
      <c r="G460" s="9" t="s">
        <v>755</v>
      </c>
      <c r="H460" s="10">
        <v>4235</v>
      </c>
      <c r="I460" s="10">
        <v>4659</v>
      </c>
      <c r="J460" s="10">
        <v>5082</v>
      </c>
      <c r="K460" s="10">
        <v>5506</v>
      </c>
      <c r="L460" s="10">
        <v>5929</v>
      </c>
      <c r="M460" s="10">
        <v>22737</v>
      </c>
      <c r="N460" s="9">
        <v>1</v>
      </c>
    </row>
    <row r="461" spans="3:14" ht="15.75" hidden="1" x14ac:dyDescent="0.25">
      <c r="C461" s="8" t="s">
        <v>1340</v>
      </c>
      <c r="D461" s="9" t="s">
        <v>284</v>
      </c>
      <c r="E461" s="9" t="s">
        <v>1341</v>
      </c>
      <c r="F461" s="9" t="s">
        <v>1342</v>
      </c>
      <c r="G461" s="9" t="s">
        <v>607</v>
      </c>
      <c r="H461" s="10">
        <v>4669</v>
      </c>
      <c r="I461" s="10">
        <v>5136</v>
      </c>
      <c r="J461" s="10">
        <v>5603</v>
      </c>
      <c r="K461" s="10">
        <v>6070</v>
      </c>
      <c r="L461" s="10">
        <v>6537</v>
      </c>
      <c r="M461" s="10">
        <v>22737</v>
      </c>
      <c r="N461" s="9">
        <v>1</v>
      </c>
    </row>
    <row r="462" spans="3:14" ht="15.75" hidden="1" x14ac:dyDescent="0.25">
      <c r="C462" s="8" t="s">
        <v>1343</v>
      </c>
      <c r="D462" s="9" t="s">
        <v>284</v>
      </c>
      <c r="E462" s="9" t="s">
        <v>1344</v>
      </c>
      <c r="F462" s="9" t="s">
        <v>1345</v>
      </c>
      <c r="G462" s="9" t="s">
        <v>1140</v>
      </c>
      <c r="H462" s="10">
        <v>5405</v>
      </c>
      <c r="I462" s="10">
        <v>5946</v>
      </c>
      <c r="J462" s="10">
        <v>6486</v>
      </c>
      <c r="K462" s="10">
        <v>7027</v>
      </c>
      <c r="L462" s="10">
        <v>7567</v>
      </c>
      <c r="M462" s="10">
        <v>22737</v>
      </c>
      <c r="N462" s="9">
        <v>0</v>
      </c>
    </row>
    <row r="463" spans="3:14" ht="15.75" hidden="1" x14ac:dyDescent="0.25">
      <c r="C463" s="8" t="s">
        <v>1346</v>
      </c>
      <c r="D463" s="9" t="s">
        <v>12</v>
      </c>
      <c r="E463" s="9" t="s">
        <v>1347</v>
      </c>
      <c r="F463" s="9" t="s">
        <v>1348</v>
      </c>
      <c r="G463" s="9" t="s">
        <v>104</v>
      </c>
      <c r="H463" s="10">
        <v>8385</v>
      </c>
      <c r="I463" s="10">
        <v>9643</v>
      </c>
      <c r="J463" s="10">
        <v>10901</v>
      </c>
      <c r="K463" s="10">
        <v>12159</v>
      </c>
      <c r="L463" s="10">
        <v>13417</v>
      </c>
      <c r="M463" s="10">
        <v>22737</v>
      </c>
      <c r="N463" s="9">
        <v>0</v>
      </c>
    </row>
    <row r="464" spans="3:14" ht="15.75" hidden="1" x14ac:dyDescent="0.25">
      <c r="C464" s="8" t="s">
        <v>1349</v>
      </c>
      <c r="D464" s="9" t="s">
        <v>284</v>
      </c>
      <c r="E464" s="9" t="s">
        <v>1350</v>
      </c>
      <c r="F464" s="9" t="s">
        <v>1351</v>
      </c>
      <c r="G464" s="9" t="s">
        <v>640</v>
      </c>
      <c r="H464" s="10">
        <v>3318</v>
      </c>
      <c r="I464" s="10">
        <v>3650</v>
      </c>
      <c r="J464" s="10">
        <v>3982</v>
      </c>
      <c r="K464" s="10">
        <v>4314</v>
      </c>
      <c r="L464" s="10">
        <v>4646</v>
      </c>
      <c r="M464" s="10">
        <v>22737</v>
      </c>
      <c r="N464" s="9">
        <v>1</v>
      </c>
    </row>
    <row r="465" spans="3:14" ht="15.75" hidden="1" x14ac:dyDescent="0.25">
      <c r="C465" s="8" t="s">
        <v>1352</v>
      </c>
      <c r="D465" s="9" t="s">
        <v>284</v>
      </c>
      <c r="E465" s="9" t="s">
        <v>1353</v>
      </c>
      <c r="F465" s="9" t="s">
        <v>1354</v>
      </c>
      <c r="G465" s="9" t="s">
        <v>751</v>
      </c>
      <c r="H465" s="10">
        <v>3658</v>
      </c>
      <c r="I465" s="10">
        <v>4024</v>
      </c>
      <c r="J465" s="10">
        <v>4390</v>
      </c>
      <c r="K465" s="10">
        <v>4756</v>
      </c>
      <c r="L465" s="10">
        <v>5122</v>
      </c>
      <c r="M465" s="10">
        <v>22737</v>
      </c>
      <c r="N465" s="9">
        <v>1</v>
      </c>
    </row>
    <row r="466" spans="3:14" ht="15.75" hidden="1" x14ac:dyDescent="0.25">
      <c r="C466" s="8" t="s">
        <v>1355</v>
      </c>
      <c r="D466" s="9" t="s">
        <v>284</v>
      </c>
      <c r="E466" s="9" t="s">
        <v>1356</v>
      </c>
      <c r="F466" s="9" t="s">
        <v>1357</v>
      </c>
      <c r="G466" s="9" t="s">
        <v>755</v>
      </c>
      <c r="H466" s="10">
        <v>4235</v>
      </c>
      <c r="I466" s="10">
        <v>4659</v>
      </c>
      <c r="J466" s="10">
        <v>5082</v>
      </c>
      <c r="K466" s="10">
        <v>5506</v>
      </c>
      <c r="L466" s="10">
        <v>5929</v>
      </c>
      <c r="M466" s="10">
        <v>22737</v>
      </c>
      <c r="N466" s="9">
        <v>1</v>
      </c>
    </row>
    <row r="467" spans="3:14" ht="15.75" hidden="1" x14ac:dyDescent="0.25">
      <c r="C467" s="8" t="s">
        <v>1358</v>
      </c>
      <c r="D467" s="9" t="s">
        <v>284</v>
      </c>
      <c r="E467" s="9" t="s">
        <v>1359</v>
      </c>
      <c r="F467" s="9" t="s">
        <v>1360</v>
      </c>
      <c r="G467" s="9" t="s">
        <v>607</v>
      </c>
      <c r="H467" s="10">
        <v>4669</v>
      </c>
      <c r="I467" s="10">
        <v>5136</v>
      </c>
      <c r="J467" s="10">
        <v>5603</v>
      </c>
      <c r="K467" s="10">
        <v>6070</v>
      </c>
      <c r="L467" s="10">
        <v>6537</v>
      </c>
      <c r="M467" s="10">
        <v>22737</v>
      </c>
      <c r="N467" s="9">
        <v>0</v>
      </c>
    </row>
    <row r="468" spans="3:14" ht="15.75" hidden="1" x14ac:dyDescent="0.25">
      <c r="C468" s="8" t="s">
        <v>1361</v>
      </c>
      <c r="D468" s="9" t="s">
        <v>12</v>
      </c>
      <c r="E468" s="9" t="s">
        <v>1362</v>
      </c>
      <c r="F468" s="9" t="s">
        <v>1363</v>
      </c>
      <c r="G468" s="9" t="s">
        <v>263</v>
      </c>
      <c r="H468" s="10">
        <v>3010</v>
      </c>
      <c r="I468" s="10">
        <v>3461</v>
      </c>
      <c r="J468" s="10">
        <v>3913</v>
      </c>
      <c r="K468" s="10">
        <v>4364</v>
      </c>
      <c r="L468" s="10">
        <v>4816</v>
      </c>
      <c r="M468" s="10">
        <v>22737</v>
      </c>
      <c r="N468" s="9">
        <v>1</v>
      </c>
    </row>
    <row r="469" spans="3:14" ht="15.75" hidden="1" x14ac:dyDescent="0.25">
      <c r="C469" s="8" t="s">
        <v>1364</v>
      </c>
      <c r="D469" s="9" t="s">
        <v>12</v>
      </c>
      <c r="E469" s="9" t="s">
        <v>1365</v>
      </c>
      <c r="F469" s="9" t="s">
        <v>1366</v>
      </c>
      <c r="G469" s="9" t="s">
        <v>39</v>
      </c>
      <c r="H469" s="10">
        <v>3160</v>
      </c>
      <c r="I469" s="10">
        <v>3634</v>
      </c>
      <c r="J469" s="10">
        <v>4108</v>
      </c>
      <c r="K469" s="10">
        <v>4583</v>
      </c>
      <c r="L469" s="10">
        <v>5057</v>
      </c>
      <c r="M469" s="10">
        <v>22737</v>
      </c>
      <c r="N469" s="9">
        <v>1</v>
      </c>
    </row>
    <row r="470" spans="3:14" ht="15.75" hidden="1" x14ac:dyDescent="0.25">
      <c r="C470" s="8" t="s">
        <v>1367</v>
      </c>
      <c r="D470" s="9" t="s">
        <v>12</v>
      </c>
      <c r="E470" s="9" t="s">
        <v>1368</v>
      </c>
      <c r="F470" s="9" t="s">
        <v>1369</v>
      </c>
      <c r="G470" s="9" t="s">
        <v>47</v>
      </c>
      <c r="H470" s="10">
        <v>4033</v>
      </c>
      <c r="I470" s="10">
        <v>4638</v>
      </c>
      <c r="J470" s="10">
        <v>5244</v>
      </c>
      <c r="K470" s="10">
        <v>5849</v>
      </c>
      <c r="L470" s="10">
        <v>6454</v>
      </c>
      <c r="M470" s="10">
        <v>22737</v>
      </c>
      <c r="N470" s="9">
        <v>1</v>
      </c>
    </row>
    <row r="471" spans="3:14" ht="15.75" hidden="1" x14ac:dyDescent="0.25">
      <c r="C471" s="8" t="s">
        <v>1370</v>
      </c>
      <c r="D471" s="9" t="s">
        <v>12</v>
      </c>
      <c r="E471" s="9" t="s">
        <v>1371</v>
      </c>
      <c r="F471" s="9" t="s">
        <v>1372</v>
      </c>
      <c r="G471" s="9" t="s">
        <v>259</v>
      </c>
      <c r="H471" s="10">
        <v>2730</v>
      </c>
      <c r="I471" s="10">
        <v>3139</v>
      </c>
      <c r="J471" s="10">
        <v>3549</v>
      </c>
      <c r="K471" s="10">
        <v>3959</v>
      </c>
      <c r="L471" s="10">
        <v>4368</v>
      </c>
      <c r="M471" s="10">
        <v>22737</v>
      </c>
      <c r="N471" s="9">
        <v>1</v>
      </c>
    </row>
    <row r="472" spans="3:14" ht="15.75" hidden="1" x14ac:dyDescent="0.25">
      <c r="C472" s="8" t="s">
        <v>1373</v>
      </c>
      <c r="D472" s="9" t="s">
        <v>12</v>
      </c>
      <c r="E472" s="9" t="s">
        <v>1374</v>
      </c>
      <c r="F472" s="9" t="s">
        <v>1375</v>
      </c>
      <c r="G472" s="9" t="s">
        <v>15</v>
      </c>
      <c r="H472" s="10">
        <v>4669</v>
      </c>
      <c r="I472" s="10">
        <v>5370</v>
      </c>
      <c r="J472" s="10">
        <v>6070</v>
      </c>
      <c r="K472" s="10">
        <v>6770</v>
      </c>
      <c r="L472" s="10">
        <v>7471</v>
      </c>
      <c r="M472" s="10">
        <v>22737</v>
      </c>
      <c r="N472" s="9">
        <v>0</v>
      </c>
    </row>
    <row r="473" spans="3:14" ht="15.75" hidden="1" x14ac:dyDescent="0.25">
      <c r="C473" s="8" t="s">
        <v>1376</v>
      </c>
      <c r="D473" s="9" t="s">
        <v>12</v>
      </c>
      <c r="E473" s="9" t="s">
        <v>1377</v>
      </c>
      <c r="F473" s="9" t="s">
        <v>1378</v>
      </c>
      <c r="G473" s="9" t="s">
        <v>300</v>
      </c>
      <c r="H473" s="10">
        <v>4903</v>
      </c>
      <c r="I473" s="10">
        <v>5638</v>
      </c>
      <c r="J473" s="10">
        <v>6374</v>
      </c>
      <c r="K473" s="10">
        <v>7109</v>
      </c>
      <c r="L473" s="10">
        <v>7845</v>
      </c>
      <c r="M473" s="10">
        <v>22737</v>
      </c>
      <c r="N473" s="9">
        <v>0</v>
      </c>
    </row>
    <row r="474" spans="3:14" ht="15.75" hidden="1" x14ac:dyDescent="0.25">
      <c r="C474" s="8" t="s">
        <v>1379</v>
      </c>
      <c r="D474" s="9" t="s">
        <v>72</v>
      </c>
      <c r="E474" s="9" t="s">
        <v>1380</v>
      </c>
      <c r="F474" s="9" t="s">
        <v>1381</v>
      </c>
      <c r="G474" s="9" t="s">
        <v>75</v>
      </c>
      <c r="H474" s="10">
        <v>3010</v>
      </c>
      <c r="I474" s="10">
        <v>3311</v>
      </c>
      <c r="J474" s="10">
        <v>3612</v>
      </c>
      <c r="K474" s="10">
        <v>3913</v>
      </c>
      <c r="L474" s="10">
        <v>4214</v>
      </c>
      <c r="M474" s="10">
        <v>22737</v>
      </c>
      <c r="N474" s="9">
        <v>1</v>
      </c>
    </row>
    <row r="475" spans="3:14" ht="15.75" hidden="1" x14ac:dyDescent="0.25">
      <c r="C475" s="8" t="s">
        <v>1382</v>
      </c>
      <c r="D475" s="9" t="s">
        <v>72</v>
      </c>
      <c r="E475" s="9" t="s">
        <v>1383</v>
      </c>
      <c r="F475" s="9" t="s">
        <v>1384</v>
      </c>
      <c r="G475" s="9" t="s">
        <v>1385</v>
      </c>
      <c r="H475" s="10">
        <v>4235</v>
      </c>
      <c r="I475" s="10">
        <v>4659</v>
      </c>
      <c r="J475" s="10">
        <v>5082</v>
      </c>
      <c r="K475" s="10">
        <v>5506</v>
      </c>
      <c r="L475" s="10">
        <v>5929</v>
      </c>
      <c r="M475" s="10">
        <v>22737</v>
      </c>
      <c r="N475" s="9">
        <v>1</v>
      </c>
    </row>
    <row r="476" spans="3:14" ht="15.75" hidden="1" x14ac:dyDescent="0.25">
      <c r="C476" s="8" t="s">
        <v>1386</v>
      </c>
      <c r="D476" s="9" t="s">
        <v>72</v>
      </c>
      <c r="E476" s="9" t="s">
        <v>1387</v>
      </c>
      <c r="F476" s="9" t="s">
        <v>1388</v>
      </c>
      <c r="G476" s="9" t="s">
        <v>768</v>
      </c>
      <c r="H476" s="10">
        <v>4669</v>
      </c>
      <c r="I476" s="10">
        <v>5136</v>
      </c>
      <c r="J476" s="10">
        <v>5603</v>
      </c>
      <c r="K476" s="10">
        <v>6070</v>
      </c>
      <c r="L476" s="10">
        <v>6537</v>
      </c>
      <c r="M476" s="10">
        <v>22737</v>
      </c>
      <c r="N476" s="9">
        <v>1</v>
      </c>
    </row>
    <row r="477" spans="3:14" ht="15.75" hidden="1" x14ac:dyDescent="0.25">
      <c r="C477" s="8" t="s">
        <v>1389</v>
      </c>
      <c r="D477" s="9" t="s">
        <v>199</v>
      </c>
      <c r="E477" s="9" t="s">
        <v>1390</v>
      </c>
      <c r="F477" s="9" t="s">
        <v>1391</v>
      </c>
      <c r="G477" s="9" t="s">
        <v>337</v>
      </c>
      <c r="H477" s="10">
        <v>3649</v>
      </c>
      <c r="I477" s="10">
        <v>4014</v>
      </c>
      <c r="J477" s="10">
        <v>4379</v>
      </c>
      <c r="K477" s="10">
        <v>4744</v>
      </c>
      <c r="L477" s="10">
        <v>5109</v>
      </c>
      <c r="M477" s="10">
        <v>22737</v>
      </c>
      <c r="N477" s="9">
        <v>1</v>
      </c>
    </row>
    <row r="478" spans="3:14" ht="15.75" hidden="1" x14ac:dyDescent="0.25">
      <c r="C478" s="8" t="s">
        <v>1392</v>
      </c>
      <c r="D478" s="9" t="s">
        <v>199</v>
      </c>
      <c r="E478" s="9" t="s">
        <v>1393</v>
      </c>
      <c r="F478" s="9" t="s">
        <v>1394</v>
      </c>
      <c r="G478" s="9" t="s">
        <v>692</v>
      </c>
      <c r="H478" s="10">
        <v>3831</v>
      </c>
      <c r="I478" s="10">
        <v>4215</v>
      </c>
      <c r="J478" s="10">
        <v>4598</v>
      </c>
      <c r="K478" s="10">
        <v>4981</v>
      </c>
      <c r="L478" s="10">
        <v>5364</v>
      </c>
      <c r="M478" s="10">
        <v>22737</v>
      </c>
      <c r="N478" s="9">
        <v>1</v>
      </c>
    </row>
    <row r="479" spans="3:14" ht="15.75" hidden="1" x14ac:dyDescent="0.25">
      <c r="C479" s="8" t="s">
        <v>1395</v>
      </c>
      <c r="D479" s="9" t="s">
        <v>199</v>
      </c>
      <c r="E479" s="9" t="s">
        <v>1396</v>
      </c>
      <c r="F479" s="9" t="s">
        <v>1397</v>
      </c>
      <c r="G479" s="9" t="s">
        <v>212</v>
      </c>
      <c r="H479" s="10">
        <v>4023</v>
      </c>
      <c r="I479" s="10">
        <v>4425</v>
      </c>
      <c r="J479" s="10">
        <v>4828</v>
      </c>
      <c r="K479" s="10">
        <v>5230</v>
      </c>
      <c r="L479" s="10">
        <v>5632</v>
      </c>
      <c r="M479" s="10">
        <v>22737</v>
      </c>
      <c r="N479" s="9">
        <v>1</v>
      </c>
    </row>
    <row r="480" spans="3:14" ht="15.75" hidden="1" x14ac:dyDescent="0.25">
      <c r="C480" s="8" t="s">
        <v>1398</v>
      </c>
      <c r="D480" s="9" t="s">
        <v>199</v>
      </c>
      <c r="E480" s="9" t="s">
        <v>1399</v>
      </c>
      <c r="F480" s="9" t="s">
        <v>1400</v>
      </c>
      <c r="G480" s="9" t="s">
        <v>349</v>
      </c>
      <c r="H480" s="10">
        <v>8364</v>
      </c>
      <c r="I480" s="10">
        <v>9200</v>
      </c>
      <c r="J480" s="10">
        <v>10037</v>
      </c>
      <c r="K480" s="10">
        <v>10873</v>
      </c>
      <c r="L480" s="10">
        <v>11709</v>
      </c>
      <c r="M480" s="10">
        <v>22737</v>
      </c>
      <c r="N480" s="9">
        <v>1</v>
      </c>
    </row>
    <row r="481" spans="3:14" ht="15.75" hidden="1" x14ac:dyDescent="0.25">
      <c r="C481" s="8" t="s">
        <v>1401</v>
      </c>
      <c r="D481" s="9" t="s">
        <v>12</v>
      </c>
      <c r="E481" s="9" t="s">
        <v>1402</v>
      </c>
      <c r="F481" s="9" t="s">
        <v>1403</v>
      </c>
      <c r="G481" s="9" t="s">
        <v>108</v>
      </c>
      <c r="H481" s="10">
        <v>3841</v>
      </c>
      <c r="I481" s="10">
        <v>4418</v>
      </c>
      <c r="J481" s="10">
        <v>4994</v>
      </c>
      <c r="K481" s="10">
        <v>5570</v>
      </c>
      <c r="L481" s="10">
        <v>6146</v>
      </c>
      <c r="M481" s="10">
        <v>22737</v>
      </c>
      <c r="N481" s="9">
        <v>0</v>
      </c>
    </row>
    <row r="482" spans="3:14" ht="15.75" hidden="1" x14ac:dyDescent="0.25">
      <c r="C482" s="8" t="s">
        <v>1404</v>
      </c>
      <c r="D482" s="9" t="s">
        <v>12</v>
      </c>
      <c r="E482" s="9" t="s">
        <v>1405</v>
      </c>
      <c r="F482" s="9" t="s">
        <v>1406</v>
      </c>
      <c r="G482" s="9" t="s">
        <v>47</v>
      </c>
      <c r="H482" s="10">
        <v>4033</v>
      </c>
      <c r="I482" s="10">
        <v>4638</v>
      </c>
      <c r="J482" s="10">
        <v>5244</v>
      </c>
      <c r="K482" s="10">
        <v>5849</v>
      </c>
      <c r="L482" s="10">
        <v>6454</v>
      </c>
      <c r="M482" s="10">
        <v>22737</v>
      </c>
      <c r="N482" s="9">
        <v>0</v>
      </c>
    </row>
    <row r="483" spans="3:14" ht="15.75" hidden="1" x14ac:dyDescent="0.25">
      <c r="C483" s="8" t="s">
        <v>1407</v>
      </c>
      <c r="D483" s="9" t="s">
        <v>12</v>
      </c>
      <c r="E483" s="9" t="s">
        <v>1408</v>
      </c>
      <c r="F483" s="9" t="s">
        <v>1409</v>
      </c>
      <c r="G483" s="9" t="s">
        <v>15</v>
      </c>
      <c r="H483" s="10">
        <v>4669</v>
      </c>
      <c r="I483" s="10">
        <v>5370</v>
      </c>
      <c r="J483" s="10">
        <v>6070</v>
      </c>
      <c r="K483" s="10">
        <v>6770</v>
      </c>
      <c r="L483" s="10">
        <v>7471</v>
      </c>
      <c r="M483" s="10">
        <v>22737</v>
      </c>
      <c r="N483" s="9">
        <v>0</v>
      </c>
    </row>
    <row r="484" spans="3:14" ht="15.75" hidden="1" x14ac:dyDescent="0.25">
      <c r="C484" s="8" t="s">
        <v>1410</v>
      </c>
      <c r="D484" s="9" t="s">
        <v>12</v>
      </c>
      <c r="E484" s="9" t="s">
        <v>1411</v>
      </c>
      <c r="F484" s="9" t="s">
        <v>1412</v>
      </c>
      <c r="G484" s="9" t="s">
        <v>121</v>
      </c>
      <c r="H484" s="10">
        <v>5675</v>
      </c>
      <c r="I484" s="10">
        <v>6527</v>
      </c>
      <c r="J484" s="10">
        <v>7378</v>
      </c>
      <c r="K484" s="10">
        <v>8230</v>
      </c>
      <c r="L484" s="10">
        <v>9081</v>
      </c>
      <c r="M484" s="10">
        <v>22737</v>
      </c>
      <c r="N484" s="9">
        <v>0</v>
      </c>
    </row>
    <row r="485" spans="3:14" ht="15.75" hidden="1" x14ac:dyDescent="0.25">
      <c r="C485" s="8" t="s">
        <v>1413</v>
      </c>
      <c r="D485" s="9" t="s">
        <v>12</v>
      </c>
      <c r="E485" s="9" t="s">
        <v>1414</v>
      </c>
      <c r="F485" s="9" t="s">
        <v>1415</v>
      </c>
      <c r="G485" s="9" t="s">
        <v>32</v>
      </c>
      <c r="H485" s="10">
        <v>7243</v>
      </c>
      <c r="I485" s="10">
        <v>8330</v>
      </c>
      <c r="J485" s="10">
        <v>9417</v>
      </c>
      <c r="K485" s="10">
        <v>10503</v>
      </c>
      <c r="L485" s="10">
        <v>11590</v>
      </c>
      <c r="M485" s="10">
        <v>22737</v>
      </c>
      <c r="N485" s="9">
        <v>0</v>
      </c>
    </row>
    <row r="486" spans="3:14" ht="15.75" hidden="1" x14ac:dyDescent="0.25">
      <c r="C486" s="8" t="s">
        <v>1416</v>
      </c>
      <c r="D486" s="9" t="s">
        <v>12</v>
      </c>
      <c r="E486" s="9" t="s">
        <v>1417</v>
      </c>
      <c r="F486" s="9" t="s">
        <v>1418</v>
      </c>
      <c r="G486" s="9" t="s">
        <v>100</v>
      </c>
      <c r="H486" s="10">
        <v>7606</v>
      </c>
      <c r="I486" s="10">
        <v>8746</v>
      </c>
      <c r="J486" s="10">
        <v>9887</v>
      </c>
      <c r="K486" s="10">
        <v>11028</v>
      </c>
      <c r="L486" s="10">
        <v>12170</v>
      </c>
      <c r="M486" s="10">
        <v>22737</v>
      </c>
      <c r="N486" s="9">
        <v>0</v>
      </c>
    </row>
    <row r="487" spans="3:14" ht="15.75" hidden="1" x14ac:dyDescent="0.25">
      <c r="C487" s="8" t="s">
        <v>1419</v>
      </c>
      <c r="D487" s="9" t="s">
        <v>72</v>
      </c>
      <c r="E487" s="9" t="s">
        <v>1420</v>
      </c>
      <c r="F487" s="9" t="s">
        <v>1421</v>
      </c>
      <c r="G487" s="9" t="s">
        <v>508</v>
      </c>
      <c r="H487" s="10">
        <v>2867</v>
      </c>
      <c r="I487" s="10">
        <v>3153</v>
      </c>
      <c r="J487" s="10">
        <v>3440</v>
      </c>
      <c r="K487" s="10">
        <v>3727</v>
      </c>
      <c r="L487" s="10">
        <v>4013</v>
      </c>
      <c r="M487" s="10">
        <v>22737</v>
      </c>
      <c r="N487" s="9">
        <v>1</v>
      </c>
    </row>
    <row r="488" spans="3:14" ht="15.75" hidden="1" x14ac:dyDescent="0.25">
      <c r="C488" s="8" t="s">
        <v>1422</v>
      </c>
      <c r="D488" s="9" t="s">
        <v>199</v>
      </c>
      <c r="E488" s="9" t="s">
        <v>1423</v>
      </c>
      <c r="F488" s="9" t="s">
        <v>1424</v>
      </c>
      <c r="G488" s="9" t="s">
        <v>1425</v>
      </c>
      <c r="H488" s="10">
        <v>7965</v>
      </c>
      <c r="I488" s="10">
        <v>8762</v>
      </c>
      <c r="J488" s="10">
        <v>9559</v>
      </c>
      <c r="K488" s="10">
        <v>10355</v>
      </c>
      <c r="L488" s="10">
        <v>11152</v>
      </c>
      <c r="M488" s="10">
        <v>22737</v>
      </c>
      <c r="N488" s="9">
        <v>0</v>
      </c>
    </row>
    <row r="489" spans="3:14" ht="15.75" hidden="1" x14ac:dyDescent="0.25">
      <c r="C489" s="8" t="s">
        <v>1426</v>
      </c>
      <c r="D489" s="9" t="s">
        <v>199</v>
      </c>
      <c r="E489" s="9" t="s">
        <v>1427</v>
      </c>
      <c r="F489" s="9" t="s">
        <v>1428</v>
      </c>
      <c r="G489" s="9" t="s">
        <v>1429</v>
      </c>
      <c r="H489" s="10">
        <v>7225</v>
      </c>
      <c r="I489" s="10">
        <v>7947</v>
      </c>
      <c r="J489" s="10">
        <v>8670</v>
      </c>
      <c r="K489" s="10">
        <v>9393</v>
      </c>
      <c r="L489" s="10">
        <v>10115</v>
      </c>
      <c r="M489" s="10">
        <v>22737</v>
      </c>
      <c r="N489" s="9">
        <v>1</v>
      </c>
    </row>
    <row r="490" spans="3:14" ht="15.75" hidden="1" x14ac:dyDescent="0.25">
      <c r="C490" s="8" t="s">
        <v>1430</v>
      </c>
      <c r="D490" s="9" t="s">
        <v>199</v>
      </c>
      <c r="E490" s="9" t="s">
        <v>1431</v>
      </c>
      <c r="F490" s="9" t="s">
        <v>1432</v>
      </c>
      <c r="G490" s="9" t="s">
        <v>1094</v>
      </c>
      <c r="H490" s="10">
        <v>7586</v>
      </c>
      <c r="I490" s="10">
        <v>8345</v>
      </c>
      <c r="J490" s="10">
        <v>9104</v>
      </c>
      <c r="K490" s="10">
        <v>9862</v>
      </c>
      <c r="L490" s="10">
        <v>10621</v>
      </c>
      <c r="M490" s="10">
        <v>22737</v>
      </c>
      <c r="N490" s="9">
        <v>1</v>
      </c>
    </row>
    <row r="491" spans="3:14" ht="15.75" hidden="1" x14ac:dyDescent="0.25">
      <c r="C491" s="8" t="s">
        <v>1433</v>
      </c>
      <c r="D491" s="9" t="s">
        <v>199</v>
      </c>
      <c r="E491" s="9" t="s">
        <v>1434</v>
      </c>
      <c r="F491" s="9" t="s">
        <v>1435</v>
      </c>
      <c r="G491" s="9" t="s">
        <v>1425</v>
      </c>
      <c r="H491" s="10">
        <v>7965</v>
      </c>
      <c r="I491" s="10">
        <v>8762</v>
      </c>
      <c r="J491" s="10">
        <v>9559</v>
      </c>
      <c r="K491" s="10">
        <v>10355</v>
      </c>
      <c r="L491" s="10">
        <v>11152</v>
      </c>
      <c r="M491" s="10">
        <v>22737</v>
      </c>
      <c r="N491" s="9">
        <v>1</v>
      </c>
    </row>
    <row r="492" spans="3:14" ht="15.75" hidden="1" x14ac:dyDescent="0.25">
      <c r="C492" s="8" t="s">
        <v>1436</v>
      </c>
      <c r="D492" s="9" t="s">
        <v>199</v>
      </c>
      <c r="E492" s="9" t="s">
        <v>1437</v>
      </c>
      <c r="F492" s="9" t="s">
        <v>1438</v>
      </c>
      <c r="G492" s="9" t="s">
        <v>1439</v>
      </c>
      <c r="H492" s="10">
        <v>8782</v>
      </c>
      <c r="I492" s="10">
        <v>9660</v>
      </c>
      <c r="J492" s="10">
        <v>10539</v>
      </c>
      <c r="K492" s="10">
        <v>11417</v>
      </c>
      <c r="L492" s="10">
        <v>12295</v>
      </c>
      <c r="M492" s="10">
        <v>22737</v>
      </c>
      <c r="N492" s="9">
        <v>0</v>
      </c>
    </row>
    <row r="493" spans="3:14" ht="15.75" hidden="1" x14ac:dyDescent="0.25">
      <c r="C493" s="8" t="s">
        <v>1440</v>
      </c>
      <c r="D493" s="9" t="s">
        <v>199</v>
      </c>
      <c r="E493" s="9" t="s">
        <v>1441</v>
      </c>
      <c r="F493" s="9" t="s">
        <v>1442</v>
      </c>
      <c r="G493" s="9" t="s">
        <v>1443</v>
      </c>
      <c r="H493" s="10">
        <v>9221</v>
      </c>
      <c r="I493" s="10">
        <v>10143</v>
      </c>
      <c r="J493" s="10">
        <v>11066</v>
      </c>
      <c r="K493" s="10">
        <v>11988</v>
      </c>
      <c r="L493" s="10">
        <v>12910</v>
      </c>
      <c r="M493" s="10">
        <v>22737</v>
      </c>
      <c r="N493" s="9">
        <v>0</v>
      </c>
    </row>
    <row r="494" spans="3:14" ht="15.75" hidden="1" x14ac:dyDescent="0.25">
      <c r="C494" s="8" t="s">
        <v>1444</v>
      </c>
      <c r="D494" s="9" t="s">
        <v>72</v>
      </c>
      <c r="E494" s="9" t="s">
        <v>1445</v>
      </c>
      <c r="F494" s="9" t="s">
        <v>1446</v>
      </c>
      <c r="G494" s="9" t="s">
        <v>1447</v>
      </c>
      <c r="H494" s="10">
        <v>4447</v>
      </c>
      <c r="I494" s="10">
        <v>4892</v>
      </c>
      <c r="J494" s="10">
        <v>5336</v>
      </c>
      <c r="K494" s="10">
        <v>5781</v>
      </c>
      <c r="L494" s="10">
        <v>6226</v>
      </c>
      <c r="M494" s="10">
        <v>22737</v>
      </c>
      <c r="N494" s="9">
        <v>0</v>
      </c>
    </row>
    <row r="495" spans="3:14" ht="15.75" hidden="1" x14ac:dyDescent="0.25">
      <c r="C495" s="8" t="s">
        <v>1448</v>
      </c>
      <c r="D495" s="9" t="s">
        <v>72</v>
      </c>
      <c r="E495" s="9" t="s">
        <v>1449</v>
      </c>
      <c r="F495" s="9" t="s">
        <v>1450</v>
      </c>
      <c r="G495" s="9" t="s">
        <v>377</v>
      </c>
      <c r="H495" s="10">
        <v>4903</v>
      </c>
      <c r="I495" s="10">
        <v>5393</v>
      </c>
      <c r="J495" s="10">
        <v>5883</v>
      </c>
      <c r="K495" s="10">
        <v>6374</v>
      </c>
      <c r="L495" s="10">
        <v>6864</v>
      </c>
      <c r="M495" s="10">
        <v>22737</v>
      </c>
      <c r="N495" s="9">
        <v>0</v>
      </c>
    </row>
    <row r="496" spans="3:14" ht="15.75" hidden="1" x14ac:dyDescent="0.25">
      <c r="C496" s="8" t="s">
        <v>1451</v>
      </c>
      <c r="D496" s="9" t="s">
        <v>199</v>
      </c>
      <c r="E496" s="9" t="s">
        <v>1452</v>
      </c>
      <c r="F496" s="9" t="s">
        <v>1453</v>
      </c>
      <c r="G496" s="9" t="s">
        <v>721</v>
      </c>
      <c r="H496" s="10">
        <v>4657</v>
      </c>
      <c r="I496" s="10">
        <v>5123</v>
      </c>
      <c r="J496" s="10">
        <v>5589</v>
      </c>
      <c r="K496" s="10">
        <v>6055</v>
      </c>
      <c r="L496" s="10">
        <v>6520</v>
      </c>
      <c r="M496" s="10">
        <v>22737</v>
      </c>
      <c r="N496" s="9">
        <v>1</v>
      </c>
    </row>
    <row r="497" spans="3:14" ht="15.75" hidden="1" x14ac:dyDescent="0.25">
      <c r="C497" s="8" t="s">
        <v>1454</v>
      </c>
      <c r="D497" s="9" t="s">
        <v>12</v>
      </c>
      <c r="E497" s="9" t="s">
        <v>1455</v>
      </c>
      <c r="F497" s="9" t="s">
        <v>1456</v>
      </c>
      <c r="G497" s="9" t="s">
        <v>15</v>
      </c>
      <c r="H497" s="10">
        <v>4669</v>
      </c>
      <c r="I497" s="10">
        <v>5370</v>
      </c>
      <c r="J497" s="10">
        <v>6070</v>
      </c>
      <c r="K497" s="10">
        <v>6770</v>
      </c>
      <c r="L497" s="10">
        <v>7471</v>
      </c>
      <c r="M497" s="10">
        <v>22737</v>
      </c>
      <c r="N497" s="9">
        <v>1</v>
      </c>
    </row>
    <row r="498" spans="3:14" ht="15.75" hidden="1" x14ac:dyDescent="0.25">
      <c r="C498" s="8" t="s">
        <v>1457</v>
      </c>
      <c r="D498" s="9" t="s">
        <v>12</v>
      </c>
      <c r="E498" s="9" t="s">
        <v>1458</v>
      </c>
      <c r="F498" s="9" t="s">
        <v>1459</v>
      </c>
      <c r="G498" s="9" t="s">
        <v>300</v>
      </c>
      <c r="H498" s="10">
        <v>4903</v>
      </c>
      <c r="I498" s="10">
        <v>5638</v>
      </c>
      <c r="J498" s="10">
        <v>6374</v>
      </c>
      <c r="K498" s="10">
        <v>7109</v>
      </c>
      <c r="L498" s="10">
        <v>7845</v>
      </c>
      <c r="M498" s="10">
        <v>22737</v>
      </c>
      <c r="N498" s="9">
        <v>1</v>
      </c>
    </row>
    <row r="499" spans="3:14" ht="15.75" hidden="1" x14ac:dyDescent="0.25">
      <c r="C499" s="8" t="s">
        <v>1460</v>
      </c>
      <c r="D499" s="9" t="s">
        <v>12</v>
      </c>
      <c r="E499" s="9" t="s">
        <v>1461</v>
      </c>
      <c r="F499" s="9" t="s">
        <v>1462</v>
      </c>
      <c r="G499" s="9" t="s">
        <v>19</v>
      </c>
      <c r="H499" s="10">
        <v>5148</v>
      </c>
      <c r="I499" s="10">
        <v>5920</v>
      </c>
      <c r="J499" s="10">
        <v>6692</v>
      </c>
      <c r="K499" s="10">
        <v>7464</v>
      </c>
      <c r="L499" s="10">
        <v>8237</v>
      </c>
      <c r="M499" s="10">
        <v>22737</v>
      </c>
      <c r="N499" s="9">
        <v>0</v>
      </c>
    </row>
    <row r="500" spans="3:14" ht="15.75" hidden="1" x14ac:dyDescent="0.25">
      <c r="C500" s="8" t="s">
        <v>1463</v>
      </c>
      <c r="D500" s="9" t="s">
        <v>12</v>
      </c>
      <c r="E500" s="9" t="s">
        <v>1464</v>
      </c>
      <c r="F500" s="9" t="s">
        <v>1465</v>
      </c>
      <c r="G500" s="9" t="s">
        <v>255</v>
      </c>
      <c r="H500" s="10">
        <v>5405</v>
      </c>
      <c r="I500" s="10">
        <v>6216</v>
      </c>
      <c r="J500" s="10">
        <v>7027</v>
      </c>
      <c r="K500" s="10">
        <v>7838</v>
      </c>
      <c r="L500" s="10">
        <v>8649</v>
      </c>
      <c r="M500" s="10">
        <v>22737</v>
      </c>
      <c r="N500" s="9">
        <v>0</v>
      </c>
    </row>
    <row r="501" spans="3:14" ht="15.75" hidden="1" x14ac:dyDescent="0.25">
      <c r="C501" s="8" t="s">
        <v>1466</v>
      </c>
      <c r="D501" s="9" t="s">
        <v>12</v>
      </c>
      <c r="E501" s="9" t="s">
        <v>1467</v>
      </c>
      <c r="F501" s="9" t="s">
        <v>1468</v>
      </c>
      <c r="G501" s="9" t="s">
        <v>23</v>
      </c>
      <c r="H501" s="10">
        <v>6570</v>
      </c>
      <c r="I501" s="10">
        <v>7555</v>
      </c>
      <c r="J501" s="10">
        <v>8541</v>
      </c>
      <c r="K501" s="10">
        <v>9527</v>
      </c>
      <c r="L501" s="10">
        <v>10512</v>
      </c>
      <c r="M501" s="10">
        <v>22737</v>
      </c>
      <c r="N501" s="9">
        <v>0</v>
      </c>
    </row>
    <row r="502" spans="3:14" ht="15.75" hidden="1" x14ac:dyDescent="0.25">
      <c r="C502" s="8" t="s">
        <v>1469</v>
      </c>
      <c r="D502" s="9" t="s">
        <v>12</v>
      </c>
      <c r="E502" s="9" t="s">
        <v>1470</v>
      </c>
      <c r="F502" s="9" t="s">
        <v>1471</v>
      </c>
      <c r="G502" s="9" t="s">
        <v>32</v>
      </c>
      <c r="H502" s="10">
        <v>7243</v>
      </c>
      <c r="I502" s="10">
        <v>8330</v>
      </c>
      <c r="J502" s="10">
        <v>9417</v>
      </c>
      <c r="K502" s="10">
        <v>10503</v>
      </c>
      <c r="L502" s="10">
        <v>11590</v>
      </c>
      <c r="M502" s="10">
        <v>22737</v>
      </c>
      <c r="N502" s="9">
        <v>0</v>
      </c>
    </row>
    <row r="503" spans="3:14" ht="15.75" hidden="1" x14ac:dyDescent="0.25">
      <c r="C503" s="8" t="s">
        <v>1472</v>
      </c>
      <c r="D503" s="9" t="s">
        <v>199</v>
      </c>
      <c r="E503" s="9" t="s">
        <v>1473</v>
      </c>
      <c r="F503" s="9" t="s">
        <v>1474</v>
      </c>
      <c r="G503" s="9" t="s">
        <v>349</v>
      </c>
      <c r="H503" s="10">
        <v>8364</v>
      </c>
      <c r="I503" s="10">
        <v>9200</v>
      </c>
      <c r="J503" s="10">
        <v>10037</v>
      </c>
      <c r="K503" s="10">
        <v>10873</v>
      </c>
      <c r="L503" s="10">
        <v>11709</v>
      </c>
      <c r="M503" s="10">
        <v>22737</v>
      </c>
      <c r="N503" s="9">
        <v>1</v>
      </c>
    </row>
    <row r="504" spans="3:14" ht="15.75" hidden="1" x14ac:dyDescent="0.25">
      <c r="C504" s="8" t="s">
        <v>1475</v>
      </c>
      <c r="D504" s="9" t="s">
        <v>199</v>
      </c>
      <c r="E504" s="9" t="s">
        <v>1476</v>
      </c>
      <c r="F504" s="9" t="s">
        <v>1477</v>
      </c>
      <c r="G504" s="9" t="s">
        <v>1478</v>
      </c>
      <c r="H504" s="10">
        <v>9682</v>
      </c>
      <c r="I504" s="10">
        <v>10650</v>
      </c>
      <c r="J504" s="10">
        <v>11619</v>
      </c>
      <c r="K504" s="10">
        <v>12587</v>
      </c>
      <c r="L504" s="10">
        <v>13555</v>
      </c>
      <c r="M504" s="10">
        <v>22737</v>
      </c>
      <c r="N504" s="9">
        <v>1</v>
      </c>
    </row>
    <row r="505" spans="3:14" ht="15.75" hidden="1" x14ac:dyDescent="0.25">
      <c r="C505" s="8" t="s">
        <v>1479</v>
      </c>
      <c r="D505" s="9" t="s">
        <v>199</v>
      </c>
      <c r="E505" s="9" t="s">
        <v>1480</v>
      </c>
      <c r="F505" s="9" t="s">
        <v>1481</v>
      </c>
      <c r="G505" s="9" t="s">
        <v>703</v>
      </c>
      <c r="H505" s="10">
        <v>11208</v>
      </c>
      <c r="I505" s="10">
        <v>12329</v>
      </c>
      <c r="J505" s="10">
        <v>13450</v>
      </c>
      <c r="K505" s="10">
        <v>14571</v>
      </c>
      <c r="L505" s="10">
        <v>15692</v>
      </c>
      <c r="M505" s="10">
        <v>22737</v>
      </c>
      <c r="N505" s="9">
        <v>1</v>
      </c>
    </row>
    <row r="506" spans="3:14" ht="15.75" hidden="1" x14ac:dyDescent="0.25">
      <c r="C506" s="8" t="s">
        <v>1482</v>
      </c>
      <c r="D506" s="9" t="s">
        <v>199</v>
      </c>
      <c r="E506" s="9" t="s">
        <v>1483</v>
      </c>
      <c r="F506" s="9" t="s">
        <v>1484</v>
      </c>
      <c r="G506" s="9" t="s">
        <v>685</v>
      </c>
      <c r="H506" s="10">
        <v>3152</v>
      </c>
      <c r="I506" s="10">
        <v>3467</v>
      </c>
      <c r="J506" s="10">
        <v>3783</v>
      </c>
      <c r="K506" s="10">
        <v>4098</v>
      </c>
      <c r="L506" s="10">
        <v>4413</v>
      </c>
      <c r="M506" s="10">
        <v>22737</v>
      </c>
      <c r="N506" s="9">
        <v>1</v>
      </c>
    </row>
    <row r="507" spans="3:14" ht="15.75" hidden="1" x14ac:dyDescent="0.25">
      <c r="C507" s="8" t="s">
        <v>1485</v>
      </c>
      <c r="D507" s="9" t="s">
        <v>199</v>
      </c>
      <c r="E507" s="9" t="s">
        <v>1486</v>
      </c>
      <c r="F507" s="9" t="s">
        <v>1487</v>
      </c>
      <c r="G507" s="9" t="s">
        <v>1062</v>
      </c>
      <c r="H507" s="10">
        <v>3310</v>
      </c>
      <c r="I507" s="10">
        <v>3641</v>
      </c>
      <c r="J507" s="10">
        <v>3972</v>
      </c>
      <c r="K507" s="10">
        <v>4303</v>
      </c>
      <c r="L507" s="10">
        <v>4634</v>
      </c>
      <c r="M507" s="10">
        <v>22737</v>
      </c>
      <c r="N507" s="9">
        <v>1</v>
      </c>
    </row>
    <row r="508" spans="3:14" ht="15.75" hidden="1" x14ac:dyDescent="0.25">
      <c r="C508" s="8" t="s">
        <v>1488</v>
      </c>
      <c r="D508" s="9" t="s">
        <v>52</v>
      </c>
      <c r="E508" s="9" t="s">
        <v>1489</v>
      </c>
      <c r="F508" s="9" t="s">
        <v>1490</v>
      </c>
      <c r="G508" s="9" t="s">
        <v>130</v>
      </c>
      <c r="H508" s="10">
        <v>5475</v>
      </c>
      <c r="I508" s="10">
        <v>6022</v>
      </c>
      <c r="J508" s="10">
        <v>6570</v>
      </c>
      <c r="K508" s="10">
        <v>7329</v>
      </c>
      <c r="L508" s="10">
        <v>8087</v>
      </c>
      <c r="M508" s="10">
        <v>22737</v>
      </c>
      <c r="N508" s="9">
        <v>0</v>
      </c>
    </row>
    <row r="509" spans="3:14" ht="15.75" hidden="1" x14ac:dyDescent="0.25">
      <c r="C509" s="8" t="s">
        <v>1491</v>
      </c>
      <c r="D509" s="9" t="s">
        <v>52</v>
      </c>
      <c r="E509" s="9" t="s">
        <v>1492</v>
      </c>
      <c r="F509" s="9" t="s">
        <v>1493</v>
      </c>
      <c r="G509" s="9" t="s">
        <v>914</v>
      </c>
      <c r="H509" s="10">
        <v>6036</v>
      </c>
      <c r="I509" s="10">
        <v>6640</v>
      </c>
      <c r="J509" s="10">
        <v>7243</v>
      </c>
      <c r="K509" s="10">
        <v>8080</v>
      </c>
      <c r="L509" s="10">
        <v>8916</v>
      </c>
      <c r="M509" s="10">
        <v>22737</v>
      </c>
      <c r="N509" s="9">
        <v>0</v>
      </c>
    </row>
    <row r="510" spans="3:14" ht="15.75" hidden="1" x14ac:dyDescent="0.25">
      <c r="C510" s="8" t="s">
        <v>1494</v>
      </c>
      <c r="D510" s="9" t="s">
        <v>52</v>
      </c>
      <c r="E510" s="9" t="s">
        <v>1495</v>
      </c>
      <c r="F510" s="9" t="s">
        <v>1496</v>
      </c>
      <c r="G510" s="9" t="s">
        <v>918</v>
      </c>
      <c r="H510" s="10">
        <v>6988</v>
      </c>
      <c r="I510" s="10">
        <v>7686</v>
      </c>
      <c r="J510" s="10">
        <v>8385</v>
      </c>
      <c r="K510" s="10">
        <v>9353</v>
      </c>
      <c r="L510" s="10">
        <v>10322</v>
      </c>
      <c r="M510" s="10">
        <v>22737</v>
      </c>
      <c r="N510" s="9">
        <v>0</v>
      </c>
    </row>
    <row r="511" spans="3:14" ht="15.75" hidden="1" x14ac:dyDescent="0.25">
      <c r="C511" s="8" t="s">
        <v>1497</v>
      </c>
      <c r="D511" s="9" t="s">
        <v>52</v>
      </c>
      <c r="E511" s="9" t="s">
        <v>1498</v>
      </c>
      <c r="F511" s="9" t="s">
        <v>1499</v>
      </c>
      <c r="G511" s="9" t="s">
        <v>907</v>
      </c>
      <c r="H511" s="10">
        <v>4730</v>
      </c>
      <c r="I511" s="10">
        <v>5202</v>
      </c>
      <c r="J511" s="10">
        <v>5675</v>
      </c>
      <c r="K511" s="10">
        <v>6331</v>
      </c>
      <c r="L511" s="10">
        <v>6986</v>
      </c>
      <c r="M511" s="10">
        <v>22737</v>
      </c>
      <c r="N511" s="9">
        <v>0</v>
      </c>
    </row>
    <row r="512" spans="3:14" ht="15.75" hidden="1" x14ac:dyDescent="0.25">
      <c r="C512" s="8" t="s">
        <v>1500</v>
      </c>
      <c r="D512" s="9" t="s">
        <v>52</v>
      </c>
      <c r="E512" s="9" t="s">
        <v>1501</v>
      </c>
      <c r="F512" s="9" t="s">
        <v>1502</v>
      </c>
      <c r="G512" s="9" t="s">
        <v>1503</v>
      </c>
      <c r="H512" s="10">
        <v>7704</v>
      </c>
      <c r="I512" s="10">
        <v>8474</v>
      </c>
      <c r="J512" s="10">
        <v>9245</v>
      </c>
      <c r="K512" s="10">
        <v>10312</v>
      </c>
      <c r="L512" s="10">
        <v>11380</v>
      </c>
      <c r="M512" s="10">
        <v>22737</v>
      </c>
      <c r="N512" s="9">
        <v>0</v>
      </c>
    </row>
    <row r="513" spans="3:14" ht="15.75" hidden="1" x14ac:dyDescent="0.25">
      <c r="C513" s="8" t="s">
        <v>1504</v>
      </c>
      <c r="D513" s="9" t="s">
        <v>52</v>
      </c>
      <c r="E513" s="9" t="s">
        <v>1505</v>
      </c>
      <c r="F513" s="9" t="s">
        <v>1506</v>
      </c>
      <c r="G513" s="9" t="s">
        <v>69</v>
      </c>
      <c r="H513" s="10">
        <v>8918</v>
      </c>
      <c r="I513" s="10">
        <v>9810</v>
      </c>
      <c r="J513" s="10">
        <v>10702</v>
      </c>
      <c r="K513" s="10">
        <v>11938</v>
      </c>
      <c r="L513" s="10">
        <v>13174</v>
      </c>
      <c r="M513" s="10">
        <v>22737</v>
      </c>
      <c r="N513" s="9">
        <v>0</v>
      </c>
    </row>
    <row r="514" spans="3:14" ht="15.75" hidden="1" x14ac:dyDescent="0.25">
      <c r="C514" s="8" t="s">
        <v>1507</v>
      </c>
      <c r="D514" s="9" t="s">
        <v>199</v>
      </c>
      <c r="E514" s="9" t="s">
        <v>1508</v>
      </c>
      <c r="F514" s="9" t="s">
        <v>1509</v>
      </c>
      <c r="G514" s="9" t="s">
        <v>1510</v>
      </c>
      <c r="H514" s="10">
        <v>13623</v>
      </c>
      <c r="I514" s="10">
        <v>14986</v>
      </c>
      <c r="J514" s="10">
        <v>16349</v>
      </c>
      <c r="K514" s="10">
        <v>17711</v>
      </c>
      <c r="L514" s="10">
        <v>19073</v>
      </c>
      <c r="M514" s="10">
        <v>40384</v>
      </c>
      <c r="N514" s="9">
        <v>0</v>
      </c>
    </row>
    <row r="515" spans="3:14" ht="15.75" hidden="1" x14ac:dyDescent="0.25">
      <c r="C515" s="8" t="s">
        <v>1511</v>
      </c>
      <c r="D515" s="9" t="s">
        <v>199</v>
      </c>
      <c r="E515" s="9" t="s">
        <v>1512</v>
      </c>
      <c r="F515" s="9" t="s">
        <v>1513</v>
      </c>
      <c r="G515" s="9" t="s">
        <v>1514</v>
      </c>
      <c r="H515" s="10">
        <v>14304</v>
      </c>
      <c r="I515" s="10">
        <v>15735</v>
      </c>
      <c r="J515" s="10">
        <v>17166</v>
      </c>
      <c r="K515" s="10">
        <v>18597</v>
      </c>
      <c r="L515" s="10">
        <v>20027</v>
      </c>
      <c r="M515" s="10">
        <v>40384</v>
      </c>
      <c r="N515" s="9">
        <v>0</v>
      </c>
    </row>
    <row r="516" spans="3:14" ht="15.75" hidden="1" x14ac:dyDescent="0.25">
      <c r="C516" s="8" t="s">
        <v>1515</v>
      </c>
      <c r="D516" s="9" t="s">
        <v>284</v>
      </c>
      <c r="E516" s="9" t="s">
        <v>1516</v>
      </c>
      <c r="F516" s="9" t="s">
        <v>1517</v>
      </c>
      <c r="G516" s="9" t="s">
        <v>603</v>
      </c>
      <c r="H516" s="10">
        <v>4033</v>
      </c>
      <c r="I516" s="10">
        <v>4437</v>
      </c>
      <c r="J516" s="10">
        <v>4840</v>
      </c>
      <c r="K516" s="10">
        <v>5244</v>
      </c>
      <c r="L516" s="10">
        <v>5647</v>
      </c>
      <c r="M516" s="10">
        <v>22737</v>
      </c>
      <c r="N516" s="9">
        <v>1</v>
      </c>
    </row>
    <row r="517" spans="3:14" ht="15.75" hidden="1" x14ac:dyDescent="0.25">
      <c r="C517" s="8" t="s">
        <v>1518</v>
      </c>
      <c r="D517" s="9" t="s">
        <v>284</v>
      </c>
      <c r="E517" s="9" t="s">
        <v>1519</v>
      </c>
      <c r="F517" s="9" t="s">
        <v>1520</v>
      </c>
      <c r="G517" s="9" t="s">
        <v>607</v>
      </c>
      <c r="H517" s="10">
        <v>4669</v>
      </c>
      <c r="I517" s="10">
        <v>5136</v>
      </c>
      <c r="J517" s="10">
        <v>5603</v>
      </c>
      <c r="K517" s="10">
        <v>6070</v>
      </c>
      <c r="L517" s="10">
        <v>6537</v>
      </c>
      <c r="M517" s="10">
        <v>22737</v>
      </c>
      <c r="N517" s="9">
        <v>1</v>
      </c>
    </row>
    <row r="518" spans="3:14" ht="15.75" hidden="1" x14ac:dyDescent="0.25">
      <c r="C518" s="8" t="s">
        <v>1521</v>
      </c>
      <c r="D518" s="9" t="s">
        <v>284</v>
      </c>
      <c r="E518" s="9" t="s">
        <v>1522</v>
      </c>
      <c r="F518" s="9" t="s">
        <v>1523</v>
      </c>
      <c r="G518" s="9" t="s">
        <v>1140</v>
      </c>
      <c r="H518" s="10">
        <v>5405</v>
      </c>
      <c r="I518" s="10">
        <v>5946</v>
      </c>
      <c r="J518" s="10">
        <v>6486</v>
      </c>
      <c r="K518" s="10">
        <v>7027</v>
      </c>
      <c r="L518" s="10">
        <v>7567</v>
      </c>
      <c r="M518" s="10">
        <v>22737</v>
      </c>
      <c r="N518" s="9">
        <v>1</v>
      </c>
    </row>
    <row r="519" spans="3:14" ht="15.75" hidden="1" x14ac:dyDescent="0.25">
      <c r="C519" s="8" t="s">
        <v>1524</v>
      </c>
      <c r="D519" s="9" t="s">
        <v>12</v>
      </c>
      <c r="E519" s="9" t="s">
        <v>1525</v>
      </c>
      <c r="F519" s="9" t="s">
        <v>1526</v>
      </c>
      <c r="G519" s="9" t="s">
        <v>237</v>
      </c>
      <c r="H519" s="10">
        <v>3658</v>
      </c>
      <c r="I519" s="10">
        <v>4207</v>
      </c>
      <c r="J519" s="10">
        <v>4756</v>
      </c>
      <c r="K519" s="10">
        <v>5305</v>
      </c>
      <c r="L519" s="10">
        <v>5854</v>
      </c>
      <c r="M519" s="10">
        <v>22737</v>
      </c>
      <c r="N519" s="9">
        <v>0</v>
      </c>
    </row>
    <row r="520" spans="3:14" ht="15.75" hidden="1" x14ac:dyDescent="0.25">
      <c r="C520" s="8" t="s">
        <v>1527</v>
      </c>
      <c r="D520" s="9" t="s">
        <v>12</v>
      </c>
      <c r="E520" s="9" t="s">
        <v>1528</v>
      </c>
      <c r="F520" s="9" t="s">
        <v>1529</v>
      </c>
      <c r="G520" s="9" t="s">
        <v>47</v>
      </c>
      <c r="H520" s="10">
        <v>4033</v>
      </c>
      <c r="I520" s="10">
        <v>4638</v>
      </c>
      <c r="J520" s="10">
        <v>5244</v>
      </c>
      <c r="K520" s="10">
        <v>5849</v>
      </c>
      <c r="L520" s="10">
        <v>6454</v>
      </c>
      <c r="M520" s="10">
        <v>22737</v>
      </c>
      <c r="N520" s="9">
        <v>0</v>
      </c>
    </row>
    <row r="521" spans="3:14" ht="15.75" hidden="1" x14ac:dyDescent="0.25">
      <c r="C521" s="8" t="s">
        <v>1530</v>
      </c>
      <c r="D521" s="9" t="s">
        <v>12</v>
      </c>
      <c r="E521" s="9" t="s">
        <v>1531</v>
      </c>
      <c r="F521" s="9" t="s">
        <v>1532</v>
      </c>
      <c r="G521" s="9" t="s">
        <v>15</v>
      </c>
      <c r="H521" s="10">
        <v>4669</v>
      </c>
      <c r="I521" s="10">
        <v>5370</v>
      </c>
      <c r="J521" s="10">
        <v>6070</v>
      </c>
      <c r="K521" s="10">
        <v>6770</v>
      </c>
      <c r="L521" s="10">
        <v>7471</v>
      </c>
      <c r="M521" s="10">
        <v>22737</v>
      </c>
      <c r="N521" s="9">
        <v>0</v>
      </c>
    </row>
    <row r="522" spans="3:14" ht="15.75" hidden="1" x14ac:dyDescent="0.25">
      <c r="C522" s="8" t="s">
        <v>1533</v>
      </c>
      <c r="D522" s="9" t="s">
        <v>12</v>
      </c>
      <c r="E522" s="9" t="s">
        <v>1534</v>
      </c>
      <c r="F522" s="9" t="s">
        <v>1535</v>
      </c>
      <c r="G522" s="9" t="s">
        <v>121</v>
      </c>
      <c r="H522" s="10">
        <v>5675</v>
      </c>
      <c r="I522" s="10">
        <v>6527</v>
      </c>
      <c r="J522" s="10">
        <v>7378</v>
      </c>
      <c r="K522" s="10">
        <v>8230</v>
      </c>
      <c r="L522" s="10">
        <v>9081</v>
      </c>
      <c r="M522" s="10">
        <v>22737</v>
      </c>
      <c r="N522" s="9">
        <v>0</v>
      </c>
    </row>
    <row r="523" spans="3:14" ht="15.75" hidden="1" x14ac:dyDescent="0.25">
      <c r="C523" s="8" t="s">
        <v>1536</v>
      </c>
      <c r="D523" s="9" t="s">
        <v>12</v>
      </c>
      <c r="E523" s="9" t="s">
        <v>1537</v>
      </c>
      <c r="F523" s="9" t="s">
        <v>1538</v>
      </c>
      <c r="G523" s="9" t="s">
        <v>32</v>
      </c>
      <c r="H523" s="10">
        <v>7243</v>
      </c>
      <c r="I523" s="10">
        <v>8330</v>
      </c>
      <c r="J523" s="10">
        <v>9417</v>
      </c>
      <c r="K523" s="10">
        <v>10503</v>
      </c>
      <c r="L523" s="10">
        <v>11590</v>
      </c>
      <c r="M523" s="10">
        <v>22737</v>
      </c>
      <c r="N523" s="9">
        <v>0</v>
      </c>
    </row>
    <row r="524" spans="3:14" ht="15.75" hidden="1" x14ac:dyDescent="0.25">
      <c r="C524" s="8" t="s">
        <v>1539</v>
      </c>
      <c r="D524" s="9" t="s">
        <v>12</v>
      </c>
      <c r="E524" s="9" t="s">
        <v>1540</v>
      </c>
      <c r="F524" s="9" t="s">
        <v>1541</v>
      </c>
      <c r="G524" s="9" t="s">
        <v>100</v>
      </c>
      <c r="H524" s="10">
        <v>7606</v>
      </c>
      <c r="I524" s="10">
        <v>8746</v>
      </c>
      <c r="J524" s="10">
        <v>9887</v>
      </c>
      <c r="K524" s="10">
        <v>11028</v>
      </c>
      <c r="L524" s="10">
        <v>12170</v>
      </c>
      <c r="M524" s="10">
        <v>22737</v>
      </c>
      <c r="N524" s="9">
        <v>0</v>
      </c>
    </row>
    <row r="525" spans="3:14" ht="15.75" hidden="1" x14ac:dyDescent="0.25">
      <c r="C525" s="8" t="s">
        <v>1542</v>
      </c>
      <c r="D525" s="9" t="s">
        <v>183</v>
      </c>
      <c r="E525" s="9" t="s">
        <v>1543</v>
      </c>
      <c r="F525" s="9" t="s">
        <v>1544</v>
      </c>
      <c r="G525" s="9" t="s">
        <v>399</v>
      </c>
      <c r="H525" s="10">
        <v>7074</v>
      </c>
      <c r="I525" s="10">
        <v>7782</v>
      </c>
      <c r="J525" s="10">
        <v>8489</v>
      </c>
      <c r="K525" s="10">
        <v>9197</v>
      </c>
      <c r="L525" s="10">
        <v>9904</v>
      </c>
      <c r="M525" s="10">
        <v>22737</v>
      </c>
      <c r="N525" s="9">
        <v>0</v>
      </c>
    </row>
    <row r="526" spans="3:14" ht="15.75" hidden="1" x14ac:dyDescent="0.25">
      <c r="C526" s="8" t="s">
        <v>1545</v>
      </c>
      <c r="D526" s="9" t="s">
        <v>183</v>
      </c>
      <c r="E526" s="9" t="s">
        <v>1546</v>
      </c>
      <c r="F526" s="9" t="s">
        <v>1547</v>
      </c>
      <c r="G526" s="9" t="s">
        <v>1000</v>
      </c>
      <c r="H526" s="10">
        <v>8189</v>
      </c>
      <c r="I526" s="10">
        <v>9008</v>
      </c>
      <c r="J526" s="10">
        <v>9828</v>
      </c>
      <c r="K526" s="10">
        <v>10646</v>
      </c>
      <c r="L526" s="10">
        <v>11465</v>
      </c>
      <c r="M526" s="10">
        <v>22737</v>
      </c>
      <c r="N526" s="9">
        <v>0</v>
      </c>
    </row>
    <row r="527" spans="3:14" ht="15.75" hidden="1" x14ac:dyDescent="0.25">
      <c r="C527" s="8" t="s">
        <v>1548</v>
      </c>
      <c r="D527" s="9" t="s">
        <v>72</v>
      </c>
      <c r="E527" s="9" t="s">
        <v>1549</v>
      </c>
      <c r="F527" s="9" t="s">
        <v>1550</v>
      </c>
      <c r="G527" s="9" t="s">
        <v>772</v>
      </c>
      <c r="H527" s="10">
        <v>5405</v>
      </c>
      <c r="I527" s="10">
        <v>5946</v>
      </c>
      <c r="J527" s="10">
        <v>6486</v>
      </c>
      <c r="K527" s="10">
        <v>7027</v>
      </c>
      <c r="L527" s="10">
        <v>7567</v>
      </c>
      <c r="M527" s="10">
        <v>22737</v>
      </c>
      <c r="N527" s="9">
        <v>1</v>
      </c>
    </row>
    <row r="528" spans="3:14" ht="15.75" hidden="1" x14ac:dyDescent="0.25">
      <c r="C528" s="8" t="s">
        <v>1551</v>
      </c>
      <c r="D528" s="9" t="s">
        <v>72</v>
      </c>
      <c r="E528" s="9" t="s">
        <v>1552</v>
      </c>
      <c r="F528" s="9" t="s">
        <v>1553</v>
      </c>
      <c r="G528" s="9" t="s">
        <v>768</v>
      </c>
      <c r="H528" s="10">
        <v>4669</v>
      </c>
      <c r="I528" s="10">
        <v>5136</v>
      </c>
      <c r="J528" s="10">
        <v>5603</v>
      </c>
      <c r="K528" s="10">
        <v>6070</v>
      </c>
      <c r="L528" s="10">
        <v>6537</v>
      </c>
      <c r="M528" s="10">
        <v>22737</v>
      </c>
      <c r="N528" s="9">
        <v>1</v>
      </c>
    </row>
    <row r="529" spans="3:14" ht="15.75" hidden="1" x14ac:dyDescent="0.25">
      <c r="C529" s="8" t="s">
        <v>1554</v>
      </c>
      <c r="D529" s="9" t="s">
        <v>183</v>
      </c>
      <c r="E529" s="9" t="s">
        <v>1555</v>
      </c>
      <c r="F529" s="9" t="s">
        <v>1556</v>
      </c>
      <c r="G529" s="9" t="s">
        <v>546</v>
      </c>
      <c r="H529" s="10">
        <v>5028</v>
      </c>
      <c r="I529" s="10">
        <v>5530</v>
      </c>
      <c r="J529" s="10">
        <v>6033</v>
      </c>
      <c r="K529" s="10">
        <v>6536</v>
      </c>
      <c r="L529" s="10">
        <v>7039</v>
      </c>
      <c r="M529" s="10">
        <v>22737</v>
      </c>
      <c r="N529" s="9">
        <v>0</v>
      </c>
    </row>
    <row r="530" spans="3:14" ht="15.75" hidden="1" x14ac:dyDescent="0.25">
      <c r="C530" s="8" t="s">
        <v>1557</v>
      </c>
      <c r="D530" s="9" t="s">
        <v>183</v>
      </c>
      <c r="E530" s="9" t="s">
        <v>1558</v>
      </c>
      <c r="F530" s="9" t="s">
        <v>1559</v>
      </c>
      <c r="G530" s="9" t="s">
        <v>563</v>
      </c>
      <c r="H530" s="10">
        <v>5820</v>
      </c>
      <c r="I530" s="10">
        <v>6402</v>
      </c>
      <c r="J530" s="10">
        <v>6984</v>
      </c>
      <c r="K530" s="10">
        <v>7566</v>
      </c>
      <c r="L530" s="10">
        <v>8148</v>
      </c>
      <c r="M530" s="10">
        <v>22737</v>
      </c>
      <c r="N530" s="9">
        <v>0</v>
      </c>
    </row>
    <row r="531" spans="3:14" ht="15.75" hidden="1" x14ac:dyDescent="0.25">
      <c r="C531" s="8" t="s">
        <v>1560</v>
      </c>
      <c r="D531" s="9" t="s">
        <v>183</v>
      </c>
      <c r="E531" s="9" t="s">
        <v>1561</v>
      </c>
      <c r="F531" s="9" t="s">
        <v>1562</v>
      </c>
      <c r="G531" s="9" t="s">
        <v>621</v>
      </c>
      <c r="H531" s="10">
        <v>6737</v>
      </c>
      <c r="I531" s="10">
        <v>7411</v>
      </c>
      <c r="J531" s="10">
        <v>8085</v>
      </c>
      <c r="K531" s="10">
        <v>8759</v>
      </c>
      <c r="L531" s="10">
        <v>9432</v>
      </c>
      <c r="M531" s="10">
        <v>22737</v>
      </c>
      <c r="N531" s="9">
        <v>0</v>
      </c>
    </row>
    <row r="532" spans="3:14" ht="15.75" hidden="1" x14ac:dyDescent="0.25">
      <c r="C532" s="8" t="s">
        <v>1563</v>
      </c>
      <c r="D532" s="9" t="s">
        <v>183</v>
      </c>
      <c r="E532" s="9" t="s">
        <v>1564</v>
      </c>
      <c r="F532" s="9" t="s">
        <v>1565</v>
      </c>
      <c r="G532" s="9" t="s">
        <v>984</v>
      </c>
      <c r="H532" s="10">
        <v>4343</v>
      </c>
      <c r="I532" s="10">
        <v>4777</v>
      </c>
      <c r="J532" s="10">
        <v>5212</v>
      </c>
      <c r="K532" s="10">
        <v>5646</v>
      </c>
      <c r="L532" s="10">
        <v>6080</v>
      </c>
      <c r="M532" s="10">
        <v>22737</v>
      </c>
      <c r="N532" s="9">
        <v>0</v>
      </c>
    </row>
    <row r="533" spans="3:14" ht="15.75" hidden="1" x14ac:dyDescent="0.25">
      <c r="C533" s="8" t="s">
        <v>1566</v>
      </c>
      <c r="D533" s="9" t="s">
        <v>12</v>
      </c>
      <c r="E533" s="9" t="s">
        <v>1567</v>
      </c>
      <c r="F533" s="9" t="s">
        <v>1568</v>
      </c>
      <c r="G533" s="9" t="s">
        <v>108</v>
      </c>
      <c r="H533" s="10">
        <v>3841</v>
      </c>
      <c r="I533" s="10">
        <v>4418</v>
      </c>
      <c r="J533" s="10">
        <v>4994</v>
      </c>
      <c r="K533" s="10">
        <v>5570</v>
      </c>
      <c r="L533" s="10">
        <v>6146</v>
      </c>
      <c r="M533" s="10">
        <v>22737</v>
      </c>
      <c r="N533" s="9">
        <v>0</v>
      </c>
    </row>
    <row r="534" spans="3:14" ht="15.75" hidden="1" x14ac:dyDescent="0.25">
      <c r="C534" s="8" t="s">
        <v>1569</v>
      </c>
      <c r="D534" s="9" t="s">
        <v>12</v>
      </c>
      <c r="E534" s="9" t="s">
        <v>1570</v>
      </c>
      <c r="F534" s="9" t="s">
        <v>1571</v>
      </c>
      <c r="G534" s="9" t="s">
        <v>47</v>
      </c>
      <c r="H534" s="10">
        <v>4033</v>
      </c>
      <c r="I534" s="10">
        <v>4638</v>
      </c>
      <c r="J534" s="10">
        <v>5244</v>
      </c>
      <c r="K534" s="10">
        <v>5849</v>
      </c>
      <c r="L534" s="10">
        <v>6454</v>
      </c>
      <c r="M534" s="10">
        <v>22737</v>
      </c>
      <c r="N534" s="9">
        <v>0</v>
      </c>
    </row>
    <row r="535" spans="3:14" ht="15.75" hidden="1" x14ac:dyDescent="0.25">
      <c r="C535" s="8" t="s">
        <v>1572</v>
      </c>
      <c r="D535" s="9" t="s">
        <v>12</v>
      </c>
      <c r="E535" s="9" t="s">
        <v>1573</v>
      </c>
      <c r="F535" s="9" t="s">
        <v>1574</v>
      </c>
      <c r="G535" s="9" t="s">
        <v>15</v>
      </c>
      <c r="H535" s="10">
        <v>4669</v>
      </c>
      <c r="I535" s="10">
        <v>5370</v>
      </c>
      <c r="J535" s="10">
        <v>6070</v>
      </c>
      <c r="K535" s="10">
        <v>6770</v>
      </c>
      <c r="L535" s="10">
        <v>7471</v>
      </c>
      <c r="M535" s="10">
        <v>22737</v>
      </c>
      <c r="N535" s="9">
        <v>0</v>
      </c>
    </row>
    <row r="536" spans="3:14" ht="15.75" hidden="1" x14ac:dyDescent="0.25">
      <c r="C536" s="8" t="s">
        <v>1575</v>
      </c>
      <c r="D536" s="9" t="s">
        <v>12</v>
      </c>
      <c r="E536" s="9" t="s">
        <v>1576</v>
      </c>
      <c r="F536" s="9" t="s">
        <v>1577</v>
      </c>
      <c r="G536" s="9" t="s">
        <v>121</v>
      </c>
      <c r="H536" s="10">
        <v>5675</v>
      </c>
      <c r="I536" s="10">
        <v>6527</v>
      </c>
      <c r="J536" s="10">
        <v>7378</v>
      </c>
      <c r="K536" s="10">
        <v>8230</v>
      </c>
      <c r="L536" s="10">
        <v>9081</v>
      </c>
      <c r="M536" s="10">
        <v>22737</v>
      </c>
      <c r="N536" s="9">
        <v>0</v>
      </c>
    </row>
    <row r="537" spans="3:14" ht="15.75" hidden="1" x14ac:dyDescent="0.25">
      <c r="C537" s="8" t="s">
        <v>1578</v>
      </c>
      <c r="D537" s="9" t="s">
        <v>12</v>
      </c>
      <c r="E537" s="9" t="s">
        <v>1579</v>
      </c>
      <c r="F537" s="9" t="s">
        <v>1580</v>
      </c>
      <c r="G537" s="9" t="s">
        <v>32</v>
      </c>
      <c r="H537" s="10">
        <v>7243</v>
      </c>
      <c r="I537" s="10">
        <v>8330</v>
      </c>
      <c r="J537" s="10">
        <v>9417</v>
      </c>
      <c r="K537" s="10">
        <v>10503</v>
      </c>
      <c r="L537" s="10">
        <v>11590</v>
      </c>
      <c r="M537" s="10">
        <v>22737</v>
      </c>
      <c r="N537" s="9">
        <v>0</v>
      </c>
    </row>
    <row r="538" spans="3:14" ht="15.75" hidden="1" x14ac:dyDescent="0.25">
      <c r="C538" s="8" t="s">
        <v>1581</v>
      </c>
      <c r="D538" s="9" t="s">
        <v>12</v>
      </c>
      <c r="E538" s="9" t="s">
        <v>1582</v>
      </c>
      <c r="F538" s="9" t="s">
        <v>1583</v>
      </c>
      <c r="G538" s="9" t="s">
        <v>100</v>
      </c>
      <c r="H538" s="10">
        <v>7606</v>
      </c>
      <c r="I538" s="10">
        <v>8746</v>
      </c>
      <c r="J538" s="10">
        <v>9887</v>
      </c>
      <c r="K538" s="10">
        <v>11028</v>
      </c>
      <c r="L538" s="10">
        <v>12170</v>
      </c>
      <c r="M538" s="10">
        <v>22737</v>
      </c>
      <c r="N538" s="9">
        <v>0</v>
      </c>
    </row>
    <row r="539" spans="3:14" ht="15.75" hidden="1" x14ac:dyDescent="0.25">
      <c r="C539" s="8" t="s">
        <v>1584</v>
      </c>
      <c r="D539" s="9" t="s">
        <v>12</v>
      </c>
      <c r="E539" s="9" t="s">
        <v>1585</v>
      </c>
      <c r="F539" s="9" t="s">
        <v>1586</v>
      </c>
      <c r="G539" s="9" t="s">
        <v>104</v>
      </c>
      <c r="H539" s="10">
        <v>8385</v>
      </c>
      <c r="I539" s="10">
        <v>9643</v>
      </c>
      <c r="J539" s="10">
        <v>10901</v>
      </c>
      <c r="K539" s="10">
        <v>12159</v>
      </c>
      <c r="L539" s="10">
        <v>13417</v>
      </c>
      <c r="M539" s="10">
        <v>22737</v>
      </c>
      <c r="N539" s="9">
        <v>0</v>
      </c>
    </row>
    <row r="540" spans="3:14" ht="15.75" hidden="1" x14ac:dyDescent="0.25">
      <c r="C540" s="8" t="s">
        <v>1587</v>
      </c>
      <c r="D540" s="9" t="s">
        <v>12</v>
      </c>
      <c r="E540" s="9" t="s">
        <v>1588</v>
      </c>
      <c r="F540" s="9" t="s">
        <v>1589</v>
      </c>
      <c r="G540" s="9" t="s">
        <v>15</v>
      </c>
      <c r="H540" s="10">
        <v>4669</v>
      </c>
      <c r="I540" s="10">
        <v>5370</v>
      </c>
      <c r="J540" s="10">
        <v>6070</v>
      </c>
      <c r="K540" s="10">
        <v>6770</v>
      </c>
      <c r="L540" s="10">
        <v>7471</v>
      </c>
      <c r="M540" s="10">
        <v>22737</v>
      </c>
      <c r="N540" s="9">
        <v>1</v>
      </c>
    </row>
    <row r="541" spans="3:14" ht="15.75" hidden="1" x14ac:dyDescent="0.25">
      <c r="C541" s="8" t="s">
        <v>1590</v>
      </c>
      <c r="D541" s="9" t="s">
        <v>12</v>
      </c>
      <c r="E541" s="9" t="s">
        <v>1591</v>
      </c>
      <c r="F541" s="9" t="s">
        <v>1592</v>
      </c>
      <c r="G541" s="9" t="s">
        <v>19</v>
      </c>
      <c r="H541" s="10">
        <v>5148</v>
      </c>
      <c r="I541" s="10">
        <v>5920</v>
      </c>
      <c r="J541" s="10">
        <v>6692</v>
      </c>
      <c r="K541" s="10">
        <v>7464</v>
      </c>
      <c r="L541" s="10">
        <v>8237</v>
      </c>
      <c r="M541" s="10">
        <v>22737</v>
      </c>
      <c r="N541" s="9">
        <v>1</v>
      </c>
    </row>
    <row r="542" spans="3:14" ht="15.75" hidden="1" x14ac:dyDescent="0.25">
      <c r="C542" s="8" t="s">
        <v>1593</v>
      </c>
      <c r="D542" s="9" t="s">
        <v>12</v>
      </c>
      <c r="E542" s="9" t="s">
        <v>1594</v>
      </c>
      <c r="F542" s="9" t="s">
        <v>1595</v>
      </c>
      <c r="G542" s="9" t="s">
        <v>1596</v>
      </c>
      <c r="H542" s="10">
        <v>6257</v>
      </c>
      <c r="I542" s="10">
        <v>7196</v>
      </c>
      <c r="J542" s="10">
        <v>8134</v>
      </c>
      <c r="K542" s="10">
        <v>9073</v>
      </c>
      <c r="L542" s="10">
        <v>10012</v>
      </c>
      <c r="M542" s="10">
        <v>22737</v>
      </c>
      <c r="N542" s="9">
        <v>0</v>
      </c>
    </row>
    <row r="543" spans="3:14" ht="15.75" hidden="1" x14ac:dyDescent="0.25">
      <c r="C543" s="8" t="s">
        <v>1597</v>
      </c>
      <c r="D543" s="9" t="s">
        <v>12</v>
      </c>
      <c r="E543" s="9" t="s">
        <v>1598</v>
      </c>
      <c r="F543" s="9" t="s">
        <v>1599</v>
      </c>
      <c r="G543" s="9" t="s">
        <v>248</v>
      </c>
      <c r="H543" s="10">
        <v>4235</v>
      </c>
      <c r="I543" s="10">
        <v>4870</v>
      </c>
      <c r="J543" s="10">
        <v>5506</v>
      </c>
      <c r="K543" s="10">
        <v>6141</v>
      </c>
      <c r="L543" s="10">
        <v>6776</v>
      </c>
      <c r="M543" s="10">
        <v>22737</v>
      </c>
      <c r="N543" s="9">
        <v>1</v>
      </c>
    </row>
    <row r="544" spans="3:14" ht="15.75" hidden="1" x14ac:dyDescent="0.25">
      <c r="C544" s="8" t="s">
        <v>1600</v>
      </c>
      <c r="D544" s="9" t="s">
        <v>284</v>
      </c>
      <c r="E544" s="9" t="s">
        <v>1601</v>
      </c>
      <c r="F544" s="9" t="s">
        <v>1602</v>
      </c>
      <c r="G544" s="9" t="s">
        <v>1318</v>
      </c>
      <c r="H544" s="10">
        <v>2730</v>
      </c>
      <c r="I544" s="10">
        <v>3003</v>
      </c>
      <c r="J544" s="10">
        <v>3276</v>
      </c>
      <c r="K544" s="10">
        <v>3549</v>
      </c>
      <c r="L544" s="10">
        <v>3822</v>
      </c>
      <c r="M544" s="10">
        <v>22737</v>
      </c>
      <c r="N544" s="9">
        <v>1</v>
      </c>
    </row>
    <row r="545" spans="3:14" ht="15.75" hidden="1" x14ac:dyDescent="0.25">
      <c r="C545" s="8" t="s">
        <v>1603</v>
      </c>
      <c r="D545" s="9" t="s">
        <v>284</v>
      </c>
      <c r="E545" s="9" t="s">
        <v>1604</v>
      </c>
      <c r="F545" s="9" t="s">
        <v>1605</v>
      </c>
      <c r="G545" s="9" t="s">
        <v>940</v>
      </c>
      <c r="H545" s="10">
        <v>3010</v>
      </c>
      <c r="I545" s="10">
        <v>3311</v>
      </c>
      <c r="J545" s="10">
        <v>3612</v>
      </c>
      <c r="K545" s="10">
        <v>3913</v>
      </c>
      <c r="L545" s="10">
        <v>4214</v>
      </c>
      <c r="M545" s="10">
        <v>22737</v>
      </c>
      <c r="N545" s="9">
        <v>1</v>
      </c>
    </row>
    <row r="546" spans="3:14" ht="15.75" hidden="1" x14ac:dyDescent="0.25">
      <c r="C546" s="8" t="s">
        <v>1606</v>
      </c>
      <c r="D546" s="9" t="s">
        <v>284</v>
      </c>
      <c r="E546" s="9" t="s">
        <v>1607</v>
      </c>
      <c r="F546" s="9" t="s">
        <v>1608</v>
      </c>
      <c r="G546" s="9" t="s">
        <v>636</v>
      </c>
      <c r="H546" s="10">
        <v>3160</v>
      </c>
      <c r="I546" s="10">
        <v>3476</v>
      </c>
      <c r="J546" s="10">
        <v>3792</v>
      </c>
      <c r="K546" s="10">
        <v>4109</v>
      </c>
      <c r="L546" s="10">
        <v>4425</v>
      </c>
      <c r="M546" s="10">
        <v>22737</v>
      </c>
      <c r="N546" s="9">
        <v>1</v>
      </c>
    </row>
    <row r="547" spans="3:14" ht="15.75" hidden="1" x14ac:dyDescent="0.25">
      <c r="C547" s="8" t="s">
        <v>1609</v>
      </c>
      <c r="D547" s="9" t="s">
        <v>284</v>
      </c>
      <c r="E547" s="9" t="s">
        <v>1610</v>
      </c>
      <c r="F547" s="9" t="s">
        <v>1611</v>
      </c>
      <c r="G547" s="9" t="s">
        <v>751</v>
      </c>
      <c r="H547" s="10">
        <v>3658</v>
      </c>
      <c r="I547" s="10">
        <v>4024</v>
      </c>
      <c r="J547" s="10">
        <v>4390</v>
      </c>
      <c r="K547" s="10">
        <v>4756</v>
      </c>
      <c r="L547" s="10">
        <v>5122</v>
      </c>
      <c r="M547" s="10">
        <v>22737</v>
      </c>
      <c r="N547" s="9">
        <v>1</v>
      </c>
    </row>
    <row r="548" spans="3:14" ht="15.75" hidden="1" x14ac:dyDescent="0.25">
      <c r="C548" s="8" t="s">
        <v>1612</v>
      </c>
      <c r="D548" s="9" t="s">
        <v>284</v>
      </c>
      <c r="E548" s="9" t="s">
        <v>1613</v>
      </c>
      <c r="F548" s="9" t="s">
        <v>1614</v>
      </c>
      <c r="G548" s="9" t="s">
        <v>607</v>
      </c>
      <c r="H548" s="10">
        <v>4669</v>
      </c>
      <c r="I548" s="10">
        <v>5136</v>
      </c>
      <c r="J548" s="10">
        <v>5603</v>
      </c>
      <c r="K548" s="10">
        <v>6070</v>
      </c>
      <c r="L548" s="10">
        <v>6537</v>
      </c>
      <c r="M548" s="10">
        <v>22737</v>
      </c>
      <c r="N548" s="9">
        <v>0</v>
      </c>
    </row>
    <row r="549" spans="3:14" ht="15.75" hidden="1" x14ac:dyDescent="0.25">
      <c r="C549" s="8" t="s">
        <v>1615</v>
      </c>
      <c r="D549" s="9" t="s">
        <v>52</v>
      </c>
      <c r="E549" s="9" t="s">
        <v>1616</v>
      </c>
      <c r="F549" s="9" t="s">
        <v>1617</v>
      </c>
      <c r="G549" s="9" t="s">
        <v>849</v>
      </c>
      <c r="H549" s="10">
        <v>5749</v>
      </c>
      <c r="I549" s="10">
        <v>6324</v>
      </c>
      <c r="J549" s="10">
        <v>6898</v>
      </c>
      <c r="K549" s="10">
        <v>7695</v>
      </c>
      <c r="L549" s="10">
        <v>8492</v>
      </c>
      <c r="M549" s="10">
        <v>22737</v>
      </c>
      <c r="N549" s="9">
        <v>0</v>
      </c>
    </row>
    <row r="550" spans="3:14" ht="15.75" hidden="1" x14ac:dyDescent="0.25">
      <c r="C550" s="8" t="s">
        <v>1618</v>
      </c>
      <c r="D550" s="9" t="s">
        <v>52</v>
      </c>
      <c r="E550" s="9" t="s">
        <v>1619</v>
      </c>
      <c r="F550" s="9" t="s">
        <v>1620</v>
      </c>
      <c r="G550" s="9" t="s">
        <v>59</v>
      </c>
      <c r="H550" s="10">
        <v>7337</v>
      </c>
      <c r="I550" s="10">
        <v>8071</v>
      </c>
      <c r="J550" s="10">
        <v>8804</v>
      </c>
      <c r="K550" s="10">
        <v>9821</v>
      </c>
      <c r="L550" s="10">
        <v>10838</v>
      </c>
      <c r="M550" s="10">
        <v>22737</v>
      </c>
      <c r="N550" s="9">
        <v>0</v>
      </c>
    </row>
    <row r="551" spans="3:14" ht="15.75" hidden="1" x14ac:dyDescent="0.25">
      <c r="C551" s="8" t="s">
        <v>1621</v>
      </c>
      <c r="D551" s="9" t="s">
        <v>52</v>
      </c>
      <c r="E551" s="9" t="s">
        <v>1622</v>
      </c>
      <c r="F551" s="9" t="s">
        <v>1623</v>
      </c>
      <c r="G551" s="9" t="s">
        <v>59</v>
      </c>
      <c r="H551" s="10">
        <v>7337</v>
      </c>
      <c r="I551" s="10">
        <v>8071</v>
      </c>
      <c r="J551" s="10">
        <v>8804</v>
      </c>
      <c r="K551" s="10">
        <v>9821</v>
      </c>
      <c r="L551" s="10">
        <v>10838</v>
      </c>
      <c r="M551" s="10">
        <v>22737</v>
      </c>
      <c r="N551" s="9">
        <v>0</v>
      </c>
    </row>
    <row r="552" spans="3:14" ht="15.75" hidden="1" x14ac:dyDescent="0.25">
      <c r="C552" s="8" t="s">
        <v>1624</v>
      </c>
      <c r="D552" s="9" t="s">
        <v>52</v>
      </c>
      <c r="E552" s="9" t="s">
        <v>1625</v>
      </c>
      <c r="F552" s="9" t="s">
        <v>1626</v>
      </c>
      <c r="G552" s="9" t="s">
        <v>833</v>
      </c>
      <c r="H552" s="10">
        <v>8493</v>
      </c>
      <c r="I552" s="10">
        <v>9343</v>
      </c>
      <c r="J552" s="10">
        <v>10192</v>
      </c>
      <c r="K552" s="10">
        <v>11369</v>
      </c>
      <c r="L552" s="10">
        <v>12546</v>
      </c>
      <c r="M552" s="10">
        <v>22737</v>
      </c>
      <c r="N552" s="9">
        <v>0</v>
      </c>
    </row>
    <row r="553" spans="3:14" ht="15.75" hidden="1" x14ac:dyDescent="0.25">
      <c r="C553" s="8" t="s">
        <v>1627</v>
      </c>
      <c r="D553" s="9" t="s">
        <v>52</v>
      </c>
      <c r="E553" s="9" t="s">
        <v>1628</v>
      </c>
      <c r="F553" s="9" t="s">
        <v>1629</v>
      </c>
      <c r="G553" s="9" t="s">
        <v>837</v>
      </c>
      <c r="H553" s="10">
        <v>9364</v>
      </c>
      <c r="I553" s="10">
        <v>10300</v>
      </c>
      <c r="J553" s="10">
        <v>11237</v>
      </c>
      <c r="K553" s="10">
        <v>12535</v>
      </c>
      <c r="L553" s="10">
        <v>13832</v>
      </c>
      <c r="M553" s="10">
        <v>22737</v>
      </c>
      <c r="N553" s="9">
        <v>0</v>
      </c>
    </row>
    <row r="554" spans="3:14" ht="15.75" hidden="1" x14ac:dyDescent="0.25">
      <c r="C554" s="8" t="s">
        <v>1630</v>
      </c>
      <c r="D554" s="9" t="s">
        <v>52</v>
      </c>
      <c r="E554" s="9" t="s">
        <v>1631</v>
      </c>
      <c r="F554" s="9" t="s">
        <v>1632</v>
      </c>
      <c r="G554" s="9" t="s">
        <v>1633</v>
      </c>
      <c r="H554" s="10">
        <v>10324</v>
      </c>
      <c r="I554" s="10">
        <v>11356</v>
      </c>
      <c r="J554" s="10">
        <v>12389</v>
      </c>
      <c r="K554" s="10">
        <v>13819</v>
      </c>
      <c r="L554" s="10">
        <v>15250</v>
      </c>
      <c r="M554" s="10">
        <v>22737</v>
      </c>
      <c r="N554" s="9">
        <v>0</v>
      </c>
    </row>
    <row r="555" spans="3:14" ht="15.75" hidden="1" x14ac:dyDescent="0.25">
      <c r="C555" s="8" t="s">
        <v>1634</v>
      </c>
      <c r="D555" s="9" t="s">
        <v>12</v>
      </c>
      <c r="E555" s="9" t="s">
        <v>1635</v>
      </c>
      <c r="F555" s="9" t="s">
        <v>1636</v>
      </c>
      <c r="G555" s="9" t="s">
        <v>248</v>
      </c>
      <c r="H555" s="10">
        <v>4235</v>
      </c>
      <c r="I555" s="10">
        <v>4870</v>
      </c>
      <c r="J555" s="10">
        <v>5506</v>
      </c>
      <c r="K555" s="10">
        <v>6141</v>
      </c>
      <c r="L555" s="10">
        <v>6776</v>
      </c>
      <c r="M555" s="10">
        <v>22737</v>
      </c>
      <c r="N555" s="9">
        <v>0</v>
      </c>
    </row>
    <row r="556" spans="3:14" ht="15.75" hidden="1" x14ac:dyDescent="0.25">
      <c r="C556" s="8" t="s">
        <v>1637</v>
      </c>
      <c r="D556" s="9" t="s">
        <v>12</v>
      </c>
      <c r="E556" s="9" t="s">
        <v>1638</v>
      </c>
      <c r="F556" s="9" t="s">
        <v>1639</v>
      </c>
      <c r="G556" s="9" t="s">
        <v>15</v>
      </c>
      <c r="H556" s="10">
        <v>4669</v>
      </c>
      <c r="I556" s="10">
        <v>5370</v>
      </c>
      <c r="J556" s="10">
        <v>6070</v>
      </c>
      <c r="K556" s="10">
        <v>6770</v>
      </c>
      <c r="L556" s="10">
        <v>7471</v>
      </c>
      <c r="M556" s="10">
        <v>22737</v>
      </c>
      <c r="N556" s="9">
        <v>0</v>
      </c>
    </row>
    <row r="557" spans="3:14" ht="15.75" hidden="1" x14ac:dyDescent="0.25">
      <c r="C557" s="8" t="s">
        <v>1640</v>
      </c>
      <c r="D557" s="9" t="s">
        <v>12</v>
      </c>
      <c r="E557" s="9" t="s">
        <v>1641</v>
      </c>
      <c r="F557" s="9" t="s">
        <v>1642</v>
      </c>
      <c r="G557" s="9" t="s">
        <v>15</v>
      </c>
      <c r="H557" s="10">
        <v>4669</v>
      </c>
      <c r="I557" s="10">
        <v>5370</v>
      </c>
      <c r="J557" s="10">
        <v>6070</v>
      </c>
      <c r="K557" s="10">
        <v>6770</v>
      </c>
      <c r="L557" s="10">
        <v>7471</v>
      </c>
      <c r="M557" s="10">
        <v>22737</v>
      </c>
      <c r="N557" s="9">
        <v>0</v>
      </c>
    </row>
    <row r="558" spans="3:14" ht="15.75" hidden="1" x14ac:dyDescent="0.25">
      <c r="C558" s="8" t="s">
        <v>1643</v>
      </c>
      <c r="D558" s="9" t="s">
        <v>12</v>
      </c>
      <c r="E558" s="9" t="s">
        <v>1644</v>
      </c>
      <c r="F558" s="9" t="s">
        <v>1645</v>
      </c>
      <c r="G558" s="9" t="s">
        <v>32</v>
      </c>
      <c r="H558" s="10">
        <v>7243</v>
      </c>
      <c r="I558" s="10">
        <v>8330</v>
      </c>
      <c r="J558" s="10">
        <v>9417</v>
      </c>
      <c r="K558" s="10">
        <v>10503</v>
      </c>
      <c r="L558" s="10">
        <v>11590</v>
      </c>
      <c r="M558" s="10">
        <v>22737</v>
      </c>
      <c r="N558" s="9">
        <v>0</v>
      </c>
    </row>
    <row r="559" spans="3:14" ht="15.75" hidden="1" x14ac:dyDescent="0.25">
      <c r="C559" s="8" t="s">
        <v>1646</v>
      </c>
      <c r="D559" s="9" t="s">
        <v>12</v>
      </c>
      <c r="E559" s="9" t="s">
        <v>1647</v>
      </c>
      <c r="F559" s="9" t="s">
        <v>1648</v>
      </c>
      <c r="G559" s="9" t="s">
        <v>100</v>
      </c>
      <c r="H559" s="10">
        <v>7606</v>
      </c>
      <c r="I559" s="10">
        <v>8746</v>
      </c>
      <c r="J559" s="10">
        <v>9887</v>
      </c>
      <c r="K559" s="10">
        <v>11028</v>
      </c>
      <c r="L559" s="10">
        <v>12170</v>
      </c>
      <c r="M559" s="10">
        <v>22737</v>
      </c>
      <c r="N559" s="9">
        <v>0</v>
      </c>
    </row>
    <row r="560" spans="3:14" ht="15.75" hidden="1" x14ac:dyDescent="0.25">
      <c r="C560" s="8" t="s">
        <v>1649</v>
      </c>
      <c r="D560" s="9" t="s">
        <v>12</v>
      </c>
      <c r="E560" s="9" t="s">
        <v>1650</v>
      </c>
      <c r="F560" s="9" t="s">
        <v>1651</v>
      </c>
      <c r="G560" s="9" t="s">
        <v>104</v>
      </c>
      <c r="H560" s="10">
        <v>8385</v>
      </c>
      <c r="I560" s="10">
        <v>9643</v>
      </c>
      <c r="J560" s="10">
        <v>10901</v>
      </c>
      <c r="K560" s="10">
        <v>12159</v>
      </c>
      <c r="L560" s="10">
        <v>13417</v>
      </c>
      <c r="M560" s="10">
        <v>22737</v>
      </c>
      <c r="N560" s="9">
        <v>0</v>
      </c>
    </row>
    <row r="561" spans="3:14" ht="15.75" hidden="1" x14ac:dyDescent="0.25">
      <c r="C561" s="8" t="s">
        <v>1652</v>
      </c>
      <c r="D561" s="9" t="s">
        <v>12</v>
      </c>
      <c r="E561" s="9" t="s">
        <v>1653</v>
      </c>
      <c r="F561" s="9" t="s">
        <v>1654</v>
      </c>
      <c r="G561" s="9" t="s">
        <v>15</v>
      </c>
      <c r="H561" s="10">
        <v>4669</v>
      </c>
      <c r="I561" s="10">
        <v>5370</v>
      </c>
      <c r="J561" s="10">
        <v>6070</v>
      </c>
      <c r="K561" s="10">
        <v>6770</v>
      </c>
      <c r="L561" s="10">
        <v>7471</v>
      </c>
      <c r="M561" s="10">
        <v>22737</v>
      </c>
      <c r="N561" s="9">
        <v>0</v>
      </c>
    </row>
    <row r="562" spans="3:14" ht="15.75" hidden="1" x14ac:dyDescent="0.25">
      <c r="C562" s="8" t="s">
        <v>1655</v>
      </c>
      <c r="D562" s="9" t="s">
        <v>12</v>
      </c>
      <c r="E562" s="9" t="s">
        <v>1656</v>
      </c>
      <c r="F562" s="9" t="s">
        <v>1657</v>
      </c>
      <c r="G562" s="9" t="s">
        <v>121</v>
      </c>
      <c r="H562" s="10">
        <v>5675</v>
      </c>
      <c r="I562" s="10">
        <v>6527</v>
      </c>
      <c r="J562" s="10">
        <v>7378</v>
      </c>
      <c r="K562" s="10">
        <v>8230</v>
      </c>
      <c r="L562" s="10">
        <v>9081</v>
      </c>
      <c r="M562" s="10">
        <v>22737</v>
      </c>
      <c r="N562" s="9">
        <v>0</v>
      </c>
    </row>
    <row r="563" spans="3:14" ht="15.75" hidden="1" x14ac:dyDescent="0.25">
      <c r="C563" s="8" t="s">
        <v>1658</v>
      </c>
      <c r="D563" s="9" t="s">
        <v>12</v>
      </c>
      <c r="E563" s="9" t="s">
        <v>1659</v>
      </c>
      <c r="F563" s="9" t="s">
        <v>1660</v>
      </c>
      <c r="G563" s="9" t="s">
        <v>32</v>
      </c>
      <c r="H563" s="10">
        <v>7243</v>
      </c>
      <c r="I563" s="10">
        <v>8330</v>
      </c>
      <c r="J563" s="10">
        <v>9417</v>
      </c>
      <c r="K563" s="10">
        <v>10503</v>
      </c>
      <c r="L563" s="10">
        <v>11590</v>
      </c>
      <c r="M563" s="10">
        <v>22737</v>
      </c>
      <c r="N563" s="9">
        <v>0</v>
      </c>
    </row>
    <row r="564" spans="3:14" ht="15.75" hidden="1" x14ac:dyDescent="0.25">
      <c r="C564" s="8" t="s">
        <v>1661</v>
      </c>
      <c r="D564" s="9" t="s">
        <v>12</v>
      </c>
      <c r="E564" s="9" t="s">
        <v>1662</v>
      </c>
      <c r="F564" s="9" t="s">
        <v>1663</v>
      </c>
      <c r="G564" s="9" t="s">
        <v>100</v>
      </c>
      <c r="H564" s="10">
        <v>7606</v>
      </c>
      <c r="I564" s="10">
        <v>8746</v>
      </c>
      <c r="J564" s="10">
        <v>9887</v>
      </c>
      <c r="K564" s="10">
        <v>11028</v>
      </c>
      <c r="L564" s="10">
        <v>12170</v>
      </c>
      <c r="M564" s="10">
        <v>22737</v>
      </c>
      <c r="N564" s="9">
        <v>0</v>
      </c>
    </row>
    <row r="565" spans="3:14" ht="15.75" hidden="1" x14ac:dyDescent="0.25">
      <c r="C565" s="8" t="s">
        <v>1664</v>
      </c>
      <c r="D565" s="9" t="s">
        <v>284</v>
      </c>
      <c r="E565" s="9" t="s">
        <v>1665</v>
      </c>
      <c r="F565" s="9" t="s">
        <v>1666</v>
      </c>
      <c r="G565" s="9" t="s">
        <v>1140</v>
      </c>
      <c r="H565" s="10">
        <v>5405</v>
      </c>
      <c r="I565" s="10">
        <v>5946</v>
      </c>
      <c r="J565" s="10">
        <v>6486</v>
      </c>
      <c r="K565" s="10">
        <v>7027</v>
      </c>
      <c r="L565" s="10">
        <v>7567</v>
      </c>
      <c r="M565" s="10">
        <v>22737</v>
      </c>
      <c r="N565" s="9">
        <v>0</v>
      </c>
    </row>
    <row r="566" spans="3:14" ht="15.75" hidden="1" x14ac:dyDescent="0.25">
      <c r="C566" s="8" t="s">
        <v>1667</v>
      </c>
      <c r="D566" s="9" t="s">
        <v>284</v>
      </c>
      <c r="E566" s="9" t="s">
        <v>1668</v>
      </c>
      <c r="F566" s="9" t="s">
        <v>1669</v>
      </c>
      <c r="G566" s="9" t="s">
        <v>611</v>
      </c>
      <c r="H566" s="10">
        <v>6257</v>
      </c>
      <c r="I566" s="10">
        <v>6883</v>
      </c>
      <c r="J566" s="10">
        <v>7509</v>
      </c>
      <c r="K566" s="10">
        <v>8134</v>
      </c>
      <c r="L566" s="10">
        <v>8760</v>
      </c>
      <c r="M566" s="10">
        <v>22737</v>
      </c>
      <c r="N566" s="9">
        <v>0</v>
      </c>
    </row>
    <row r="567" spans="3:14" ht="15.75" hidden="1" x14ac:dyDescent="0.25">
      <c r="C567" s="8" t="s">
        <v>1670</v>
      </c>
      <c r="D567" s="9" t="s">
        <v>12</v>
      </c>
      <c r="E567" s="9" t="s">
        <v>1671</v>
      </c>
      <c r="F567" s="9" t="s">
        <v>1672</v>
      </c>
      <c r="G567" s="9" t="s">
        <v>15</v>
      </c>
      <c r="H567" s="10">
        <v>4669</v>
      </c>
      <c r="I567" s="10">
        <v>5370</v>
      </c>
      <c r="J567" s="10">
        <v>6070</v>
      </c>
      <c r="K567" s="10">
        <v>6770</v>
      </c>
      <c r="L567" s="10">
        <v>7471</v>
      </c>
      <c r="M567" s="10">
        <v>22737</v>
      </c>
      <c r="N567" s="9">
        <v>0</v>
      </c>
    </row>
    <row r="568" spans="3:14" ht="15.75" hidden="1" x14ac:dyDescent="0.25">
      <c r="C568" s="8" t="s">
        <v>1673</v>
      </c>
      <c r="D568" s="9" t="s">
        <v>12</v>
      </c>
      <c r="E568" s="9" t="s">
        <v>1674</v>
      </c>
      <c r="F568" s="9" t="s">
        <v>1675</v>
      </c>
      <c r="G568" s="9" t="s">
        <v>300</v>
      </c>
      <c r="H568" s="10">
        <v>4903</v>
      </c>
      <c r="I568" s="10">
        <v>5638</v>
      </c>
      <c r="J568" s="10">
        <v>6374</v>
      </c>
      <c r="K568" s="10">
        <v>7109</v>
      </c>
      <c r="L568" s="10">
        <v>7845</v>
      </c>
      <c r="M568" s="10">
        <v>22737</v>
      </c>
      <c r="N568" s="9">
        <v>0</v>
      </c>
    </row>
    <row r="569" spans="3:14" ht="15.75" hidden="1" x14ac:dyDescent="0.25">
      <c r="C569" s="8" t="s">
        <v>1676</v>
      </c>
      <c r="D569" s="9" t="s">
        <v>12</v>
      </c>
      <c r="E569" s="9" t="s">
        <v>1677</v>
      </c>
      <c r="F569" s="9" t="s">
        <v>1678</v>
      </c>
      <c r="G569" s="9" t="s">
        <v>121</v>
      </c>
      <c r="H569" s="10">
        <v>5675</v>
      </c>
      <c r="I569" s="10">
        <v>6527</v>
      </c>
      <c r="J569" s="10">
        <v>7378</v>
      </c>
      <c r="K569" s="10">
        <v>8230</v>
      </c>
      <c r="L569" s="10">
        <v>9081</v>
      </c>
      <c r="M569" s="10">
        <v>22737</v>
      </c>
      <c r="N569" s="9">
        <v>0</v>
      </c>
    </row>
    <row r="570" spans="3:14" ht="15.75" hidden="1" x14ac:dyDescent="0.25">
      <c r="C570" s="8" t="s">
        <v>1679</v>
      </c>
      <c r="D570" s="9" t="s">
        <v>12</v>
      </c>
      <c r="E570" s="9" t="s">
        <v>1680</v>
      </c>
      <c r="F570" s="9" t="s">
        <v>1681</v>
      </c>
      <c r="G570" s="9" t="s">
        <v>47</v>
      </c>
      <c r="H570" s="10">
        <v>4033</v>
      </c>
      <c r="I570" s="10">
        <v>4638</v>
      </c>
      <c r="J570" s="10">
        <v>5244</v>
      </c>
      <c r="K570" s="10">
        <v>5849</v>
      </c>
      <c r="L570" s="10">
        <v>6454</v>
      </c>
      <c r="M570" s="10">
        <v>22737</v>
      </c>
      <c r="N570" s="9">
        <v>0</v>
      </c>
    </row>
    <row r="571" spans="3:14" ht="15.75" hidden="1" x14ac:dyDescent="0.25">
      <c r="C571" s="8" t="s">
        <v>1682</v>
      </c>
      <c r="D571" s="9" t="s">
        <v>12</v>
      </c>
      <c r="E571" s="9" t="s">
        <v>1683</v>
      </c>
      <c r="F571" s="9" t="s">
        <v>1684</v>
      </c>
      <c r="G571" s="9" t="s">
        <v>23</v>
      </c>
      <c r="H571" s="10">
        <v>6570</v>
      </c>
      <c r="I571" s="10">
        <v>7555</v>
      </c>
      <c r="J571" s="10">
        <v>8541</v>
      </c>
      <c r="K571" s="10">
        <v>9527</v>
      </c>
      <c r="L571" s="10">
        <v>10512</v>
      </c>
      <c r="M571" s="10">
        <v>22737</v>
      </c>
      <c r="N571" s="9">
        <v>0</v>
      </c>
    </row>
    <row r="572" spans="3:14" ht="15.75" hidden="1" x14ac:dyDescent="0.25">
      <c r="C572" s="8" t="s">
        <v>1685</v>
      </c>
      <c r="D572" s="9" t="s">
        <v>199</v>
      </c>
      <c r="E572" s="9" t="s">
        <v>1686</v>
      </c>
      <c r="F572" s="9" t="s">
        <v>1687</v>
      </c>
      <c r="G572" s="9" t="s">
        <v>1090</v>
      </c>
      <c r="H572" s="10">
        <v>6241</v>
      </c>
      <c r="I572" s="10">
        <v>6865</v>
      </c>
      <c r="J572" s="10">
        <v>7490</v>
      </c>
      <c r="K572" s="10">
        <v>8114</v>
      </c>
      <c r="L572" s="10">
        <v>8738</v>
      </c>
      <c r="M572" s="10">
        <v>22737</v>
      </c>
      <c r="N572" s="9">
        <v>0</v>
      </c>
    </row>
    <row r="573" spans="3:14" ht="15.75" hidden="1" x14ac:dyDescent="0.25">
      <c r="C573" s="8" t="s">
        <v>1688</v>
      </c>
      <c r="D573" s="9" t="s">
        <v>199</v>
      </c>
      <c r="E573" s="9" t="s">
        <v>1689</v>
      </c>
      <c r="F573" s="9" t="s">
        <v>1690</v>
      </c>
      <c r="G573" s="9" t="s">
        <v>1691</v>
      </c>
      <c r="H573" s="10">
        <v>6881</v>
      </c>
      <c r="I573" s="10">
        <v>7569</v>
      </c>
      <c r="J573" s="10">
        <v>8257</v>
      </c>
      <c r="K573" s="10">
        <v>8945</v>
      </c>
      <c r="L573" s="10">
        <v>9633</v>
      </c>
      <c r="M573" s="10">
        <v>22737</v>
      </c>
      <c r="N573" s="9">
        <v>0</v>
      </c>
    </row>
    <row r="574" spans="3:14" ht="15.75" hidden="1" x14ac:dyDescent="0.25">
      <c r="C574" s="8" t="s">
        <v>1692</v>
      </c>
      <c r="D574" s="9" t="s">
        <v>199</v>
      </c>
      <c r="E574" s="9" t="s">
        <v>1693</v>
      </c>
      <c r="F574" s="9" t="s">
        <v>1694</v>
      </c>
      <c r="G574" s="9" t="s">
        <v>1094</v>
      </c>
      <c r="H574" s="10">
        <v>7586</v>
      </c>
      <c r="I574" s="10">
        <v>8345</v>
      </c>
      <c r="J574" s="10">
        <v>9104</v>
      </c>
      <c r="K574" s="10">
        <v>9862</v>
      </c>
      <c r="L574" s="10">
        <v>10621</v>
      </c>
      <c r="M574" s="10">
        <v>22737</v>
      </c>
      <c r="N574" s="9">
        <v>0</v>
      </c>
    </row>
    <row r="575" spans="3:14" ht="15.75" hidden="1" x14ac:dyDescent="0.25">
      <c r="C575" s="8" t="s">
        <v>1695</v>
      </c>
      <c r="D575" s="9" t="s">
        <v>12</v>
      </c>
      <c r="E575" s="9" t="s">
        <v>1696</v>
      </c>
      <c r="F575" s="9" t="s">
        <v>1697</v>
      </c>
      <c r="G575" s="9" t="s">
        <v>237</v>
      </c>
      <c r="H575" s="10">
        <v>3658</v>
      </c>
      <c r="I575" s="10">
        <v>4207</v>
      </c>
      <c r="J575" s="10">
        <v>4756</v>
      </c>
      <c r="K575" s="10">
        <v>5305</v>
      </c>
      <c r="L575" s="10">
        <v>5854</v>
      </c>
      <c r="M575" s="10">
        <v>22737</v>
      </c>
      <c r="N575" s="9">
        <v>0</v>
      </c>
    </row>
    <row r="576" spans="3:14" ht="15.75" hidden="1" x14ac:dyDescent="0.25">
      <c r="C576" s="8" t="s">
        <v>1698</v>
      </c>
      <c r="D576" s="9" t="s">
        <v>12</v>
      </c>
      <c r="E576" s="9" t="s">
        <v>1699</v>
      </c>
      <c r="F576" s="9" t="s">
        <v>1700</v>
      </c>
      <c r="G576" s="9" t="s">
        <v>47</v>
      </c>
      <c r="H576" s="10">
        <v>4033</v>
      </c>
      <c r="I576" s="10">
        <v>4638</v>
      </c>
      <c r="J576" s="10">
        <v>5244</v>
      </c>
      <c r="K576" s="10">
        <v>5849</v>
      </c>
      <c r="L576" s="10">
        <v>6454</v>
      </c>
      <c r="M576" s="10">
        <v>22737</v>
      </c>
      <c r="N576" s="9">
        <v>0</v>
      </c>
    </row>
    <row r="577" spans="3:14" ht="15.75" hidden="1" x14ac:dyDescent="0.25">
      <c r="C577" s="8" t="s">
        <v>1701</v>
      </c>
      <c r="D577" s="9" t="s">
        <v>12</v>
      </c>
      <c r="E577" s="9" t="s">
        <v>1702</v>
      </c>
      <c r="F577" s="9" t="s">
        <v>1703</v>
      </c>
      <c r="G577" s="9" t="s">
        <v>15</v>
      </c>
      <c r="H577" s="10">
        <v>4669</v>
      </c>
      <c r="I577" s="10">
        <v>5370</v>
      </c>
      <c r="J577" s="10">
        <v>6070</v>
      </c>
      <c r="K577" s="10">
        <v>6770</v>
      </c>
      <c r="L577" s="10">
        <v>7471</v>
      </c>
      <c r="M577" s="10">
        <v>22737</v>
      </c>
      <c r="N577" s="9">
        <v>0</v>
      </c>
    </row>
    <row r="578" spans="3:14" ht="15.75" hidden="1" x14ac:dyDescent="0.25">
      <c r="C578" s="8" t="s">
        <v>1704</v>
      </c>
      <c r="D578" s="9" t="s">
        <v>12</v>
      </c>
      <c r="E578" s="9" t="s">
        <v>1705</v>
      </c>
      <c r="F578" s="9" t="s">
        <v>1706</v>
      </c>
      <c r="G578" s="9" t="s">
        <v>121</v>
      </c>
      <c r="H578" s="10">
        <v>5675</v>
      </c>
      <c r="I578" s="10">
        <v>6527</v>
      </c>
      <c r="J578" s="10">
        <v>7378</v>
      </c>
      <c r="K578" s="10">
        <v>8230</v>
      </c>
      <c r="L578" s="10">
        <v>9081</v>
      </c>
      <c r="M578" s="10">
        <v>22737</v>
      </c>
      <c r="N578" s="9">
        <v>0</v>
      </c>
    </row>
    <row r="579" spans="3:14" ht="15.75" hidden="1" x14ac:dyDescent="0.25">
      <c r="C579" s="8" t="s">
        <v>1707</v>
      </c>
      <c r="D579" s="9" t="s">
        <v>12</v>
      </c>
      <c r="E579" s="9" t="s">
        <v>1708</v>
      </c>
      <c r="F579" s="9" t="s">
        <v>1709</v>
      </c>
      <c r="G579" s="9" t="s">
        <v>32</v>
      </c>
      <c r="H579" s="10">
        <v>7243</v>
      </c>
      <c r="I579" s="10">
        <v>8330</v>
      </c>
      <c r="J579" s="10">
        <v>9417</v>
      </c>
      <c r="K579" s="10">
        <v>10503</v>
      </c>
      <c r="L579" s="10">
        <v>11590</v>
      </c>
      <c r="M579" s="10">
        <v>22737</v>
      </c>
      <c r="N579" s="9">
        <v>0</v>
      </c>
    </row>
    <row r="580" spans="3:14" ht="15.75" hidden="1" x14ac:dyDescent="0.25">
      <c r="C580" s="8" t="s">
        <v>1710</v>
      </c>
      <c r="D580" s="9" t="s">
        <v>12</v>
      </c>
      <c r="E580" s="9" t="s">
        <v>1711</v>
      </c>
      <c r="F580" s="9" t="s">
        <v>1712</v>
      </c>
      <c r="G580" s="9" t="s">
        <v>100</v>
      </c>
      <c r="H580" s="10">
        <v>7606</v>
      </c>
      <c r="I580" s="10">
        <v>8746</v>
      </c>
      <c r="J580" s="10">
        <v>9887</v>
      </c>
      <c r="K580" s="10">
        <v>11028</v>
      </c>
      <c r="L580" s="10">
        <v>12170</v>
      </c>
      <c r="M580" s="10">
        <v>22737</v>
      </c>
      <c r="N580" s="9">
        <v>0</v>
      </c>
    </row>
    <row r="581" spans="3:14" ht="15.75" hidden="1" x14ac:dyDescent="0.25">
      <c r="C581" s="8" t="s">
        <v>1713</v>
      </c>
      <c r="D581" s="9" t="s">
        <v>199</v>
      </c>
      <c r="E581" s="9" t="s">
        <v>1714</v>
      </c>
      <c r="F581" s="9" t="s">
        <v>1715</v>
      </c>
      <c r="G581" s="9" t="s">
        <v>1510</v>
      </c>
      <c r="H581" s="10">
        <v>13623</v>
      </c>
      <c r="I581" s="10">
        <v>14986</v>
      </c>
      <c r="J581" s="10">
        <v>16349</v>
      </c>
      <c r="K581" s="10">
        <v>17711</v>
      </c>
      <c r="L581" s="10">
        <v>19073</v>
      </c>
      <c r="M581" s="10">
        <v>40384</v>
      </c>
      <c r="N581" s="9">
        <v>0</v>
      </c>
    </row>
    <row r="582" spans="3:14" ht="15.75" hidden="1" x14ac:dyDescent="0.25">
      <c r="C582" s="8" t="s">
        <v>1716</v>
      </c>
      <c r="D582" s="9" t="s">
        <v>199</v>
      </c>
      <c r="E582" s="9" t="s">
        <v>1717</v>
      </c>
      <c r="F582" s="9" t="s">
        <v>1718</v>
      </c>
      <c r="G582" s="9" t="s">
        <v>1719</v>
      </c>
      <c r="H582" s="10">
        <v>15771</v>
      </c>
      <c r="I582" s="10">
        <v>17348</v>
      </c>
      <c r="J582" s="10">
        <v>18926</v>
      </c>
      <c r="K582" s="10">
        <v>20503</v>
      </c>
      <c r="L582" s="10">
        <v>22080</v>
      </c>
      <c r="M582" s="10">
        <v>40384</v>
      </c>
      <c r="N582" s="9">
        <v>0</v>
      </c>
    </row>
    <row r="583" spans="3:14" ht="15.75" hidden="1" x14ac:dyDescent="0.25">
      <c r="C583" s="8" t="s">
        <v>1720</v>
      </c>
      <c r="D583" s="9" t="s">
        <v>12</v>
      </c>
      <c r="E583" s="9" t="s">
        <v>1721</v>
      </c>
      <c r="F583" s="9" t="s">
        <v>1722</v>
      </c>
      <c r="G583" s="9" t="s">
        <v>237</v>
      </c>
      <c r="H583" s="10">
        <v>3658</v>
      </c>
      <c r="I583" s="10">
        <v>4207</v>
      </c>
      <c r="J583" s="10">
        <v>4756</v>
      </c>
      <c r="K583" s="10">
        <v>5305</v>
      </c>
      <c r="L583" s="10">
        <v>5854</v>
      </c>
      <c r="M583" s="10">
        <v>22737</v>
      </c>
      <c r="N583" s="9">
        <v>0</v>
      </c>
    </row>
    <row r="584" spans="3:14" ht="15.75" hidden="1" x14ac:dyDescent="0.25">
      <c r="C584" s="8" t="s">
        <v>1723</v>
      </c>
      <c r="D584" s="9" t="s">
        <v>12</v>
      </c>
      <c r="E584" s="9" t="s">
        <v>1724</v>
      </c>
      <c r="F584" s="9" t="s">
        <v>1725</v>
      </c>
      <c r="G584" s="9" t="s">
        <v>47</v>
      </c>
      <c r="H584" s="10">
        <v>4033</v>
      </c>
      <c r="I584" s="10">
        <v>4638</v>
      </c>
      <c r="J584" s="10">
        <v>5244</v>
      </c>
      <c r="K584" s="10">
        <v>5849</v>
      </c>
      <c r="L584" s="10">
        <v>6454</v>
      </c>
      <c r="M584" s="10">
        <v>22737</v>
      </c>
      <c r="N584" s="9">
        <v>0</v>
      </c>
    </row>
    <row r="585" spans="3:14" ht="15.75" hidden="1" x14ac:dyDescent="0.25">
      <c r="C585" s="8" t="s">
        <v>1726</v>
      </c>
      <c r="D585" s="9" t="s">
        <v>12</v>
      </c>
      <c r="E585" s="9" t="s">
        <v>1727</v>
      </c>
      <c r="F585" s="9" t="s">
        <v>1728</v>
      </c>
      <c r="G585" s="9" t="s">
        <v>15</v>
      </c>
      <c r="H585" s="10">
        <v>4669</v>
      </c>
      <c r="I585" s="10">
        <v>5370</v>
      </c>
      <c r="J585" s="10">
        <v>6070</v>
      </c>
      <c r="K585" s="10">
        <v>6770</v>
      </c>
      <c r="L585" s="10">
        <v>7471</v>
      </c>
      <c r="M585" s="10">
        <v>22737</v>
      </c>
      <c r="N585" s="9">
        <v>0</v>
      </c>
    </row>
    <row r="586" spans="3:14" ht="15.75" hidden="1" x14ac:dyDescent="0.25">
      <c r="C586" s="8" t="s">
        <v>1729</v>
      </c>
      <c r="D586" s="9" t="s">
        <v>12</v>
      </c>
      <c r="E586" s="9" t="s">
        <v>1730</v>
      </c>
      <c r="F586" s="9" t="s">
        <v>1731</v>
      </c>
      <c r="G586" s="9" t="s">
        <v>121</v>
      </c>
      <c r="H586" s="10">
        <v>5675</v>
      </c>
      <c r="I586" s="10">
        <v>6527</v>
      </c>
      <c r="J586" s="10">
        <v>7378</v>
      </c>
      <c r="K586" s="10">
        <v>8230</v>
      </c>
      <c r="L586" s="10">
        <v>9081</v>
      </c>
      <c r="M586" s="10">
        <v>22737</v>
      </c>
      <c r="N586" s="9">
        <v>0</v>
      </c>
    </row>
    <row r="587" spans="3:14" ht="15.75" hidden="1" x14ac:dyDescent="0.25">
      <c r="C587" s="8" t="s">
        <v>1732</v>
      </c>
      <c r="D587" s="9" t="s">
        <v>12</v>
      </c>
      <c r="E587" s="9" t="s">
        <v>1733</v>
      </c>
      <c r="F587" s="9" t="s">
        <v>1734</v>
      </c>
      <c r="G587" s="9" t="s">
        <v>32</v>
      </c>
      <c r="H587" s="10">
        <v>7243</v>
      </c>
      <c r="I587" s="10">
        <v>8330</v>
      </c>
      <c r="J587" s="10">
        <v>9417</v>
      </c>
      <c r="K587" s="10">
        <v>10503</v>
      </c>
      <c r="L587" s="10">
        <v>11590</v>
      </c>
      <c r="M587" s="10">
        <v>22737</v>
      </c>
      <c r="N587" s="9">
        <v>0</v>
      </c>
    </row>
    <row r="588" spans="3:14" ht="15.75" hidden="1" x14ac:dyDescent="0.25">
      <c r="C588" s="8" t="s">
        <v>1735</v>
      </c>
      <c r="D588" s="9" t="s">
        <v>12</v>
      </c>
      <c r="E588" s="9" t="s">
        <v>1736</v>
      </c>
      <c r="F588" s="9" t="s">
        <v>1737</v>
      </c>
      <c r="G588" s="9" t="s">
        <v>100</v>
      </c>
      <c r="H588" s="10">
        <v>7606</v>
      </c>
      <c r="I588" s="10">
        <v>8746</v>
      </c>
      <c r="J588" s="10">
        <v>9887</v>
      </c>
      <c r="K588" s="10">
        <v>11028</v>
      </c>
      <c r="L588" s="10">
        <v>12170</v>
      </c>
      <c r="M588" s="10">
        <v>22737</v>
      </c>
      <c r="N588" s="9">
        <v>0</v>
      </c>
    </row>
    <row r="589" spans="3:14" ht="15.75" hidden="1" x14ac:dyDescent="0.25">
      <c r="C589" s="8" t="s">
        <v>1738</v>
      </c>
      <c r="D589" s="9" t="s">
        <v>12</v>
      </c>
      <c r="E589" s="9" t="s">
        <v>1739</v>
      </c>
      <c r="F589" s="9" t="s">
        <v>1740</v>
      </c>
      <c r="G589" s="9" t="s">
        <v>104</v>
      </c>
      <c r="H589" s="10">
        <v>8385</v>
      </c>
      <c r="I589" s="10">
        <v>9643</v>
      </c>
      <c r="J589" s="10">
        <v>10901</v>
      </c>
      <c r="K589" s="10">
        <v>12159</v>
      </c>
      <c r="L589" s="10">
        <v>13417</v>
      </c>
      <c r="M589" s="10">
        <v>22737</v>
      </c>
      <c r="N589" s="9">
        <v>0</v>
      </c>
    </row>
    <row r="590" spans="3:14" ht="15.75" hidden="1" x14ac:dyDescent="0.25">
      <c r="C590" s="8" t="s">
        <v>1741</v>
      </c>
      <c r="D590" s="9" t="s">
        <v>12</v>
      </c>
      <c r="E590" s="9" t="s">
        <v>1742</v>
      </c>
      <c r="F590" s="9" t="s">
        <v>1743</v>
      </c>
      <c r="G590" s="9" t="s">
        <v>15</v>
      </c>
      <c r="H590" s="10">
        <v>4669</v>
      </c>
      <c r="I590" s="10">
        <v>5370</v>
      </c>
      <c r="J590" s="10">
        <v>6070</v>
      </c>
      <c r="K590" s="10">
        <v>6770</v>
      </c>
      <c r="L590" s="10">
        <v>7471</v>
      </c>
      <c r="M590" s="10">
        <v>22737</v>
      </c>
      <c r="N590" s="9">
        <v>0</v>
      </c>
    </row>
    <row r="591" spans="3:14" ht="15.75" hidden="1" x14ac:dyDescent="0.25">
      <c r="C591" s="8" t="s">
        <v>1744</v>
      </c>
      <c r="D591" s="9" t="s">
        <v>12</v>
      </c>
      <c r="E591" s="9" t="s">
        <v>1745</v>
      </c>
      <c r="F591" s="9" t="s">
        <v>1746</v>
      </c>
      <c r="G591" s="9" t="s">
        <v>255</v>
      </c>
      <c r="H591" s="10">
        <v>5405</v>
      </c>
      <c r="I591" s="10">
        <v>6216</v>
      </c>
      <c r="J591" s="10">
        <v>7027</v>
      </c>
      <c r="K591" s="10">
        <v>7838</v>
      </c>
      <c r="L591" s="10">
        <v>8649</v>
      </c>
      <c r="M591" s="10">
        <v>22737</v>
      </c>
      <c r="N591" s="9">
        <v>0</v>
      </c>
    </row>
    <row r="592" spans="3:14" ht="15.75" hidden="1" x14ac:dyDescent="0.25">
      <c r="C592" s="8" t="s">
        <v>1747</v>
      </c>
      <c r="D592" s="9" t="s">
        <v>12</v>
      </c>
      <c r="E592" s="9" t="s">
        <v>1748</v>
      </c>
      <c r="F592" s="9" t="s">
        <v>1749</v>
      </c>
      <c r="G592" s="9" t="s">
        <v>140</v>
      </c>
      <c r="H592" s="10">
        <v>5959</v>
      </c>
      <c r="I592" s="10">
        <v>6853</v>
      </c>
      <c r="J592" s="10">
        <v>7747</v>
      </c>
      <c r="K592" s="10">
        <v>8641</v>
      </c>
      <c r="L592" s="10">
        <v>9535</v>
      </c>
      <c r="M592" s="10">
        <v>22737</v>
      </c>
      <c r="N592" s="9">
        <v>0</v>
      </c>
    </row>
    <row r="593" spans="3:14" ht="15.75" hidden="1" x14ac:dyDescent="0.25">
      <c r="C593" s="8" t="s">
        <v>1750</v>
      </c>
      <c r="D593" s="9" t="s">
        <v>12</v>
      </c>
      <c r="E593" s="9" t="s">
        <v>1751</v>
      </c>
      <c r="F593" s="9" t="s">
        <v>1752</v>
      </c>
      <c r="G593" s="9" t="s">
        <v>47</v>
      </c>
      <c r="H593" s="10">
        <v>4033</v>
      </c>
      <c r="I593" s="10">
        <v>4638</v>
      </c>
      <c r="J593" s="10">
        <v>5244</v>
      </c>
      <c r="K593" s="10">
        <v>5849</v>
      </c>
      <c r="L593" s="10">
        <v>6454</v>
      </c>
      <c r="M593" s="10">
        <v>22737</v>
      </c>
      <c r="N593" s="9">
        <v>0</v>
      </c>
    </row>
    <row r="594" spans="3:14" ht="15.75" hidden="1" x14ac:dyDescent="0.25">
      <c r="C594" s="8" t="s">
        <v>1753</v>
      </c>
      <c r="D594" s="9" t="s">
        <v>12</v>
      </c>
      <c r="E594" s="9" t="s">
        <v>1754</v>
      </c>
      <c r="F594" s="9" t="s">
        <v>1755</v>
      </c>
      <c r="G594" s="9" t="s">
        <v>23</v>
      </c>
      <c r="H594" s="10">
        <v>6570</v>
      </c>
      <c r="I594" s="10">
        <v>7555</v>
      </c>
      <c r="J594" s="10">
        <v>8541</v>
      </c>
      <c r="K594" s="10">
        <v>9527</v>
      </c>
      <c r="L594" s="10">
        <v>10512</v>
      </c>
      <c r="M594" s="10">
        <v>22737</v>
      </c>
      <c r="N594" s="9">
        <v>0</v>
      </c>
    </row>
    <row r="595" spans="3:14" ht="15.75" hidden="1" x14ac:dyDescent="0.25">
      <c r="C595" s="8" t="s">
        <v>1756</v>
      </c>
      <c r="D595" s="9" t="s">
        <v>12</v>
      </c>
      <c r="E595" s="9" t="s">
        <v>1757</v>
      </c>
      <c r="F595" s="9" t="s">
        <v>1758</v>
      </c>
      <c r="G595" s="9" t="s">
        <v>104</v>
      </c>
      <c r="H595" s="10">
        <v>8385</v>
      </c>
      <c r="I595" s="10">
        <v>9643</v>
      </c>
      <c r="J595" s="10">
        <v>10901</v>
      </c>
      <c r="K595" s="10">
        <v>12159</v>
      </c>
      <c r="L595" s="10">
        <v>13417</v>
      </c>
      <c r="M595" s="10">
        <v>22737</v>
      </c>
      <c r="N595" s="9">
        <v>0</v>
      </c>
    </row>
    <row r="596" spans="3:14" ht="15.75" hidden="1" x14ac:dyDescent="0.25">
      <c r="C596" s="8" t="s">
        <v>1759</v>
      </c>
      <c r="D596" s="9" t="s">
        <v>12</v>
      </c>
      <c r="E596" s="9" t="s">
        <v>1760</v>
      </c>
      <c r="F596" s="9" t="s">
        <v>1761</v>
      </c>
      <c r="G596" s="9" t="s">
        <v>237</v>
      </c>
      <c r="H596" s="10">
        <v>3658</v>
      </c>
      <c r="I596" s="10">
        <v>4207</v>
      </c>
      <c r="J596" s="10">
        <v>4756</v>
      </c>
      <c r="K596" s="10">
        <v>5305</v>
      </c>
      <c r="L596" s="10">
        <v>5854</v>
      </c>
      <c r="M596" s="10">
        <v>22737</v>
      </c>
      <c r="N596" s="9">
        <v>0</v>
      </c>
    </row>
    <row r="597" spans="3:14" ht="15.75" hidden="1" x14ac:dyDescent="0.25">
      <c r="C597" s="8" t="s">
        <v>1762</v>
      </c>
      <c r="D597" s="9" t="s">
        <v>12</v>
      </c>
      <c r="E597" s="9" t="s">
        <v>1763</v>
      </c>
      <c r="F597" s="9" t="s">
        <v>1764</v>
      </c>
      <c r="G597" s="9" t="s">
        <v>47</v>
      </c>
      <c r="H597" s="10">
        <v>4033</v>
      </c>
      <c r="I597" s="10">
        <v>4638</v>
      </c>
      <c r="J597" s="10">
        <v>5244</v>
      </c>
      <c r="K597" s="10">
        <v>5849</v>
      </c>
      <c r="L597" s="10">
        <v>6454</v>
      </c>
      <c r="M597" s="10">
        <v>22737</v>
      </c>
      <c r="N597" s="9">
        <v>0</v>
      </c>
    </row>
    <row r="598" spans="3:14" ht="15.75" hidden="1" x14ac:dyDescent="0.25">
      <c r="C598" s="8" t="s">
        <v>1765</v>
      </c>
      <c r="D598" s="9" t="s">
        <v>12</v>
      </c>
      <c r="E598" s="9" t="s">
        <v>1766</v>
      </c>
      <c r="F598" s="9" t="s">
        <v>1767</v>
      </c>
      <c r="G598" s="9" t="s">
        <v>15</v>
      </c>
      <c r="H598" s="10">
        <v>4669</v>
      </c>
      <c r="I598" s="10">
        <v>5370</v>
      </c>
      <c r="J598" s="10">
        <v>6070</v>
      </c>
      <c r="K598" s="10">
        <v>6770</v>
      </c>
      <c r="L598" s="10">
        <v>7471</v>
      </c>
      <c r="M598" s="10">
        <v>22737</v>
      </c>
      <c r="N598" s="9">
        <v>0</v>
      </c>
    </row>
    <row r="599" spans="3:14" ht="15.75" hidden="1" x14ac:dyDescent="0.25">
      <c r="C599" s="8" t="s">
        <v>1768</v>
      </c>
      <c r="D599" s="9" t="s">
        <v>12</v>
      </c>
      <c r="E599" s="9" t="s">
        <v>1769</v>
      </c>
      <c r="F599" s="9" t="s">
        <v>1770</v>
      </c>
      <c r="G599" s="9" t="s">
        <v>121</v>
      </c>
      <c r="H599" s="10">
        <v>5675</v>
      </c>
      <c r="I599" s="10">
        <v>6527</v>
      </c>
      <c r="J599" s="10">
        <v>7378</v>
      </c>
      <c r="K599" s="10">
        <v>8230</v>
      </c>
      <c r="L599" s="10">
        <v>9081</v>
      </c>
      <c r="M599" s="10">
        <v>22737</v>
      </c>
      <c r="N599" s="9">
        <v>0</v>
      </c>
    </row>
    <row r="600" spans="3:14" ht="15.75" hidden="1" x14ac:dyDescent="0.25">
      <c r="C600" s="8" t="s">
        <v>1771</v>
      </c>
      <c r="D600" s="9" t="s">
        <v>12</v>
      </c>
      <c r="E600" s="9" t="s">
        <v>1772</v>
      </c>
      <c r="F600" s="9" t="s">
        <v>1773</v>
      </c>
      <c r="G600" s="9" t="s">
        <v>32</v>
      </c>
      <c r="H600" s="10">
        <v>7243</v>
      </c>
      <c r="I600" s="10">
        <v>8330</v>
      </c>
      <c r="J600" s="10">
        <v>9417</v>
      </c>
      <c r="K600" s="10">
        <v>10503</v>
      </c>
      <c r="L600" s="10">
        <v>11590</v>
      </c>
      <c r="M600" s="10">
        <v>22737</v>
      </c>
      <c r="N600" s="9">
        <v>0</v>
      </c>
    </row>
    <row r="601" spans="3:14" ht="15.75" hidden="1" x14ac:dyDescent="0.25">
      <c r="C601" s="8" t="s">
        <v>1774</v>
      </c>
      <c r="D601" s="9" t="s">
        <v>12</v>
      </c>
      <c r="E601" s="9" t="s">
        <v>1775</v>
      </c>
      <c r="F601" s="9" t="s">
        <v>1776</v>
      </c>
      <c r="G601" s="9" t="s">
        <v>100</v>
      </c>
      <c r="H601" s="10">
        <v>7606</v>
      </c>
      <c r="I601" s="10">
        <v>8746</v>
      </c>
      <c r="J601" s="10">
        <v>9887</v>
      </c>
      <c r="K601" s="10">
        <v>11028</v>
      </c>
      <c r="L601" s="10">
        <v>12170</v>
      </c>
      <c r="M601" s="10">
        <v>22737</v>
      </c>
      <c r="N601" s="9">
        <v>0</v>
      </c>
    </row>
    <row r="602" spans="3:14" ht="15.75" hidden="1" x14ac:dyDescent="0.25">
      <c r="C602" s="8" t="s">
        <v>1777</v>
      </c>
      <c r="D602" s="9" t="s">
        <v>12</v>
      </c>
      <c r="E602" s="9" t="s">
        <v>1778</v>
      </c>
      <c r="F602" s="9" t="s">
        <v>1779</v>
      </c>
      <c r="G602" s="9" t="s">
        <v>300</v>
      </c>
      <c r="H602" s="10">
        <v>4903</v>
      </c>
      <c r="I602" s="10">
        <v>5638</v>
      </c>
      <c r="J602" s="10">
        <v>6374</v>
      </c>
      <c r="K602" s="10">
        <v>7109</v>
      </c>
      <c r="L602" s="10">
        <v>7845</v>
      </c>
      <c r="M602" s="10">
        <v>22737</v>
      </c>
      <c r="N602" s="9">
        <v>0</v>
      </c>
    </row>
    <row r="603" spans="3:14" ht="15.75" hidden="1" x14ac:dyDescent="0.25">
      <c r="C603" s="8" t="s">
        <v>1780</v>
      </c>
      <c r="D603" s="9" t="s">
        <v>12</v>
      </c>
      <c r="E603" s="9" t="s">
        <v>1781</v>
      </c>
      <c r="F603" s="9" t="s">
        <v>1782</v>
      </c>
      <c r="G603" s="9" t="s">
        <v>121</v>
      </c>
      <c r="H603" s="10">
        <v>5675</v>
      </c>
      <c r="I603" s="10">
        <v>6527</v>
      </c>
      <c r="J603" s="10">
        <v>7378</v>
      </c>
      <c r="K603" s="10">
        <v>8230</v>
      </c>
      <c r="L603" s="10">
        <v>9081</v>
      </c>
      <c r="M603" s="10">
        <v>22737</v>
      </c>
      <c r="N603" s="9">
        <v>0</v>
      </c>
    </row>
    <row r="604" spans="3:14" ht="15.75" hidden="1" x14ac:dyDescent="0.25">
      <c r="C604" s="8" t="s">
        <v>1783</v>
      </c>
      <c r="D604" s="9" t="s">
        <v>12</v>
      </c>
      <c r="E604" s="9" t="s">
        <v>1784</v>
      </c>
      <c r="F604" s="9" t="s">
        <v>1785</v>
      </c>
      <c r="G604" s="9" t="s">
        <v>19</v>
      </c>
      <c r="H604" s="10">
        <v>5148</v>
      </c>
      <c r="I604" s="10">
        <v>5920</v>
      </c>
      <c r="J604" s="10">
        <v>6692</v>
      </c>
      <c r="K604" s="10">
        <v>7464</v>
      </c>
      <c r="L604" s="10">
        <v>8237</v>
      </c>
      <c r="M604" s="10">
        <v>22737</v>
      </c>
      <c r="N604" s="9">
        <v>0</v>
      </c>
    </row>
    <row r="605" spans="3:14" ht="15.75" hidden="1" x14ac:dyDescent="0.25">
      <c r="C605" s="8" t="s">
        <v>1786</v>
      </c>
      <c r="D605" s="9" t="s">
        <v>12</v>
      </c>
      <c r="E605" s="9" t="s">
        <v>1787</v>
      </c>
      <c r="F605" s="9" t="s">
        <v>1788</v>
      </c>
      <c r="G605" s="9" t="s">
        <v>121</v>
      </c>
      <c r="H605" s="10">
        <v>5675</v>
      </c>
      <c r="I605" s="10">
        <v>6527</v>
      </c>
      <c r="J605" s="10">
        <v>7378</v>
      </c>
      <c r="K605" s="10">
        <v>8230</v>
      </c>
      <c r="L605" s="10">
        <v>9081</v>
      </c>
      <c r="M605" s="10">
        <v>22737</v>
      </c>
      <c r="N605" s="9">
        <v>0</v>
      </c>
    </row>
    <row r="606" spans="3:14" ht="15.75" hidden="1" x14ac:dyDescent="0.25">
      <c r="C606" s="8" t="s">
        <v>1789</v>
      </c>
      <c r="D606" s="9" t="s">
        <v>12</v>
      </c>
      <c r="E606" s="9" t="s">
        <v>1790</v>
      </c>
      <c r="F606" s="9" t="s">
        <v>1791</v>
      </c>
      <c r="G606" s="9" t="s">
        <v>270</v>
      </c>
      <c r="H606" s="10">
        <v>4447</v>
      </c>
      <c r="I606" s="10">
        <v>5114</v>
      </c>
      <c r="J606" s="10">
        <v>5781</v>
      </c>
      <c r="K606" s="10">
        <v>6448</v>
      </c>
      <c r="L606" s="10">
        <v>7115</v>
      </c>
      <c r="M606" s="10">
        <v>22737</v>
      </c>
      <c r="N606" s="9">
        <v>1</v>
      </c>
    </row>
    <row r="607" spans="3:14" ht="15.75" hidden="1" x14ac:dyDescent="0.25">
      <c r="C607" s="8" t="s">
        <v>1792</v>
      </c>
      <c r="D607" s="9" t="s">
        <v>12</v>
      </c>
      <c r="E607" s="9" t="s">
        <v>1793</v>
      </c>
      <c r="F607" s="9" t="s">
        <v>1794</v>
      </c>
      <c r="G607" s="9" t="s">
        <v>23</v>
      </c>
      <c r="H607" s="10">
        <v>6570</v>
      </c>
      <c r="I607" s="10">
        <v>7555</v>
      </c>
      <c r="J607" s="10">
        <v>8541</v>
      </c>
      <c r="K607" s="10">
        <v>9527</v>
      </c>
      <c r="L607" s="10">
        <v>10512</v>
      </c>
      <c r="M607" s="10">
        <v>22737</v>
      </c>
      <c r="N607" s="9">
        <v>0</v>
      </c>
    </row>
    <row r="608" spans="3:14" ht="15.75" hidden="1" x14ac:dyDescent="0.25">
      <c r="C608" s="8" t="s">
        <v>1795</v>
      </c>
      <c r="D608" s="9" t="s">
        <v>12</v>
      </c>
      <c r="E608" s="9" t="s">
        <v>1796</v>
      </c>
      <c r="F608" s="9" t="s">
        <v>1797</v>
      </c>
      <c r="G608" s="9" t="s">
        <v>1798</v>
      </c>
      <c r="H608" s="10">
        <v>6898</v>
      </c>
      <c r="I608" s="10">
        <v>7933</v>
      </c>
      <c r="J608" s="10">
        <v>8968</v>
      </c>
      <c r="K608" s="10">
        <v>10003</v>
      </c>
      <c r="L608" s="10">
        <v>11038</v>
      </c>
      <c r="M608" s="10">
        <v>22737</v>
      </c>
      <c r="N608" s="9">
        <v>0</v>
      </c>
    </row>
    <row r="609" spans="3:14" ht="15.75" hidden="1" x14ac:dyDescent="0.25">
      <c r="C609" s="8" t="s">
        <v>1799</v>
      </c>
      <c r="D609" s="9" t="s">
        <v>12</v>
      </c>
      <c r="E609" s="9" t="s">
        <v>1800</v>
      </c>
      <c r="F609" s="9" t="s">
        <v>1801</v>
      </c>
      <c r="G609" s="9" t="s">
        <v>47</v>
      </c>
      <c r="H609" s="10">
        <v>4033</v>
      </c>
      <c r="I609" s="10">
        <v>4638</v>
      </c>
      <c r="J609" s="10">
        <v>5244</v>
      </c>
      <c r="K609" s="10">
        <v>5849</v>
      </c>
      <c r="L609" s="10">
        <v>6454</v>
      </c>
      <c r="M609" s="10">
        <v>22737</v>
      </c>
      <c r="N609" s="9">
        <v>0</v>
      </c>
    </row>
    <row r="610" spans="3:14" ht="15.75" hidden="1" x14ac:dyDescent="0.25">
      <c r="C610" s="8" t="s">
        <v>1802</v>
      </c>
      <c r="D610" s="9" t="s">
        <v>12</v>
      </c>
      <c r="E610" s="9" t="s">
        <v>1803</v>
      </c>
      <c r="F610" s="9" t="s">
        <v>1804</v>
      </c>
      <c r="G610" s="9" t="s">
        <v>270</v>
      </c>
      <c r="H610" s="10">
        <v>4447</v>
      </c>
      <c r="I610" s="10">
        <v>5114</v>
      </c>
      <c r="J610" s="10">
        <v>5781</v>
      </c>
      <c r="K610" s="10">
        <v>6448</v>
      </c>
      <c r="L610" s="10">
        <v>7115</v>
      </c>
      <c r="M610" s="10">
        <v>22737</v>
      </c>
      <c r="N610" s="9">
        <v>0</v>
      </c>
    </row>
    <row r="611" spans="3:14" ht="15.75" hidden="1" x14ac:dyDescent="0.25">
      <c r="C611" s="8" t="s">
        <v>1805</v>
      </c>
      <c r="D611" s="9" t="s">
        <v>12</v>
      </c>
      <c r="E611" s="9" t="s">
        <v>1806</v>
      </c>
      <c r="F611" s="9" t="s">
        <v>1807</v>
      </c>
      <c r="G611" s="9" t="s">
        <v>300</v>
      </c>
      <c r="H611" s="10">
        <v>4903</v>
      </c>
      <c r="I611" s="10">
        <v>5638</v>
      </c>
      <c r="J611" s="10">
        <v>6374</v>
      </c>
      <c r="K611" s="10">
        <v>7109</v>
      </c>
      <c r="L611" s="10">
        <v>7845</v>
      </c>
      <c r="M611" s="10">
        <v>22737</v>
      </c>
      <c r="N611" s="9">
        <v>0</v>
      </c>
    </row>
    <row r="612" spans="3:14" ht="15.75" hidden="1" x14ac:dyDescent="0.25">
      <c r="C612" s="8" t="s">
        <v>1808</v>
      </c>
      <c r="D612" s="9" t="s">
        <v>12</v>
      </c>
      <c r="E612" s="9" t="s">
        <v>1809</v>
      </c>
      <c r="F612" s="9" t="s">
        <v>1810</v>
      </c>
      <c r="G612" s="9" t="s">
        <v>43</v>
      </c>
      <c r="H612" s="10">
        <v>3484</v>
      </c>
      <c r="I612" s="10">
        <v>4007</v>
      </c>
      <c r="J612" s="10">
        <v>4530</v>
      </c>
      <c r="K612" s="10">
        <v>5052</v>
      </c>
      <c r="L612" s="10">
        <v>5575</v>
      </c>
      <c r="M612" s="10">
        <v>22737</v>
      </c>
      <c r="N612" s="9">
        <v>1</v>
      </c>
    </row>
    <row r="613" spans="3:14" ht="15.75" hidden="1" x14ac:dyDescent="0.25">
      <c r="C613" s="8" t="s">
        <v>1811</v>
      </c>
      <c r="D613" s="9" t="s">
        <v>12</v>
      </c>
      <c r="E613" s="9" t="s">
        <v>1812</v>
      </c>
      <c r="F613" s="9" t="s">
        <v>1813</v>
      </c>
      <c r="G613" s="9" t="s">
        <v>15</v>
      </c>
      <c r="H613" s="10">
        <v>4669</v>
      </c>
      <c r="I613" s="10">
        <v>5370</v>
      </c>
      <c r="J613" s="10">
        <v>6070</v>
      </c>
      <c r="K613" s="10">
        <v>6770</v>
      </c>
      <c r="L613" s="10">
        <v>7471</v>
      </c>
      <c r="M613" s="10">
        <v>22737</v>
      </c>
      <c r="N613" s="9">
        <v>0</v>
      </c>
    </row>
    <row r="614" spans="3:14" ht="15.75" hidden="1" x14ac:dyDescent="0.25">
      <c r="C614" s="8" t="s">
        <v>1814</v>
      </c>
      <c r="D614" s="9" t="s">
        <v>12</v>
      </c>
      <c r="E614" s="9" t="s">
        <v>1815</v>
      </c>
      <c r="F614" s="9" t="s">
        <v>1816</v>
      </c>
      <c r="G614" s="9" t="s">
        <v>300</v>
      </c>
      <c r="H614" s="10">
        <v>4903</v>
      </c>
      <c r="I614" s="10">
        <v>5638</v>
      </c>
      <c r="J614" s="10">
        <v>6374</v>
      </c>
      <c r="K614" s="10">
        <v>7109</v>
      </c>
      <c r="L614" s="10">
        <v>7845</v>
      </c>
      <c r="M614" s="10">
        <v>22737</v>
      </c>
      <c r="N614" s="9">
        <v>0</v>
      </c>
    </row>
    <row r="615" spans="3:14" ht="15.75" hidden="1" x14ac:dyDescent="0.25">
      <c r="C615" s="8" t="s">
        <v>1817</v>
      </c>
      <c r="D615" s="9" t="s">
        <v>12</v>
      </c>
      <c r="E615" s="9" t="s">
        <v>1818</v>
      </c>
      <c r="F615" s="9" t="s">
        <v>1819</v>
      </c>
      <c r="G615" s="9" t="s">
        <v>121</v>
      </c>
      <c r="H615" s="10">
        <v>5675</v>
      </c>
      <c r="I615" s="10">
        <v>6527</v>
      </c>
      <c r="J615" s="10">
        <v>7378</v>
      </c>
      <c r="K615" s="10">
        <v>8230</v>
      </c>
      <c r="L615" s="10">
        <v>9081</v>
      </c>
      <c r="M615" s="10">
        <v>22737</v>
      </c>
      <c r="N615" s="9">
        <v>0</v>
      </c>
    </row>
    <row r="616" spans="3:14" ht="15.75" hidden="1" x14ac:dyDescent="0.25">
      <c r="C616" s="8" t="s">
        <v>1820</v>
      </c>
      <c r="D616" s="9" t="s">
        <v>12</v>
      </c>
      <c r="E616" s="9" t="s">
        <v>1821</v>
      </c>
      <c r="F616" s="9" t="s">
        <v>1822</v>
      </c>
      <c r="G616" s="9" t="s">
        <v>47</v>
      </c>
      <c r="H616" s="10">
        <v>4033</v>
      </c>
      <c r="I616" s="10">
        <v>4638</v>
      </c>
      <c r="J616" s="10">
        <v>5244</v>
      </c>
      <c r="K616" s="10">
        <v>5849</v>
      </c>
      <c r="L616" s="10">
        <v>6454</v>
      </c>
      <c r="M616" s="10">
        <v>22737</v>
      </c>
      <c r="N616" s="9">
        <v>0</v>
      </c>
    </row>
    <row r="617" spans="3:14" ht="15.75" hidden="1" x14ac:dyDescent="0.25">
      <c r="C617" s="8" t="s">
        <v>1823</v>
      </c>
      <c r="D617" s="9" t="s">
        <v>12</v>
      </c>
      <c r="E617" s="9" t="s">
        <v>1824</v>
      </c>
      <c r="F617" s="9" t="s">
        <v>1825</v>
      </c>
      <c r="G617" s="9" t="s">
        <v>23</v>
      </c>
      <c r="H617" s="10">
        <v>6570</v>
      </c>
      <c r="I617" s="10">
        <v>7555</v>
      </c>
      <c r="J617" s="10">
        <v>8541</v>
      </c>
      <c r="K617" s="10">
        <v>9527</v>
      </c>
      <c r="L617" s="10">
        <v>10512</v>
      </c>
      <c r="M617" s="10">
        <v>22737</v>
      </c>
      <c r="N617" s="9">
        <v>0</v>
      </c>
    </row>
    <row r="618" spans="3:14" ht="15.75" hidden="1" x14ac:dyDescent="0.25">
      <c r="C618" s="8" t="s">
        <v>1826</v>
      </c>
      <c r="D618" s="9" t="s">
        <v>183</v>
      </c>
      <c r="E618" s="9" t="s">
        <v>1827</v>
      </c>
      <c r="F618" s="9" t="s">
        <v>1828</v>
      </c>
      <c r="G618" s="9" t="s">
        <v>984</v>
      </c>
      <c r="H618" s="10">
        <v>4343</v>
      </c>
      <c r="I618" s="10">
        <v>4777</v>
      </c>
      <c r="J618" s="10">
        <v>5212</v>
      </c>
      <c r="K618" s="10">
        <v>5646</v>
      </c>
      <c r="L618" s="10">
        <v>6080</v>
      </c>
      <c r="M618" s="10">
        <v>22737</v>
      </c>
      <c r="N618" s="9">
        <v>0</v>
      </c>
    </row>
    <row r="619" spans="3:14" ht="15.75" hidden="1" x14ac:dyDescent="0.25">
      <c r="C619" s="8" t="s">
        <v>1829</v>
      </c>
      <c r="D619" s="9" t="s">
        <v>183</v>
      </c>
      <c r="E619" s="9" t="s">
        <v>1830</v>
      </c>
      <c r="F619" s="9" t="s">
        <v>1831</v>
      </c>
      <c r="G619" s="9" t="s">
        <v>403</v>
      </c>
      <c r="H619" s="10">
        <v>5279</v>
      </c>
      <c r="I619" s="10">
        <v>5807</v>
      </c>
      <c r="J619" s="10">
        <v>6335</v>
      </c>
      <c r="K619" s="10">
        <v>6863</v>
      </c>
      <c r="L619" s="10">
        <v>7391</v>
      </c>
      <c r="M619" s="10">
        <v>22737</v>
      </c>
      <c r="N619" s="9">
        <v>0</v>
      </c>
    </row>
    <row r="620" spans="3:14" ht="15.75" hidden="1" x14ac:dyDescent="0.25">
      <c r="C620" s="8" t="s">
        <v>1832</v>
      </c>
      <c r="D620" s="9" t="s">
        <v>12</v>
      </c>
      <c r="E620" s="9" t="s">
        <v>1833</v>
      </c>
      <c r="F620" s="9" t="s">
        <v>1834</v>
      </c>
      <c r="G620" s="9" t="s">
        <v>237</v>
      </c>
      <c r="H620" s="10">
        <v>3658</v>
      </c>
      <c r="I620" s="10">
        <v>4207</v>
      </c>
      <c r="J620" s="10">
        <v>4756</v>
      </c>
      <c r="K620" s="10">
        <v>5305</v>
      </c>
      <c r="L620" s="10">
        <v>5854</v>
      </c>
      <c r="M620" s="10">
        <v>22737</v>
      </c>
      <c r="N620" s="9">
        <v>0</v>
      </c>
    </row>
    <row r="621" spans="3:14" ht="15.75" hidden="1" x14ac:dyDescent="0.25">
      <c r="C621" s="8" t="s">
        <v>1835</v>
      </c>
      <c r="D621" s="9" t="s">
        <v>12</v>
      </c>
      <c r="E621" s="9" t="s">
        <v>1836</v>
      </c>
      <c r="F621" s="9" t="s">
        <v>1837</v>
      </c>
      <c r="G621" s="9" t="s">
        <v>47</v>
      </c>
      <c r="H621" s="10">
        <v>4033</v>
      </c>
      <c r="I621" s="10">
        <v>4638</v>
      </c>
      <c r="J621" s="10">
        <v>5244</v>
      </c>
      <c r="K621" s="10">
        <v>5849</v>
      </c>
      <c r="L621" s="10">
        <v>6454</v>
      </c>
      <c r="M621" s="10">
        <v>22737</v>
      </c>
      <c r="N621" s="9">
        <v>0</v>
      </c>
    </row>
    <row r="622" spans="3:14" ht="15.75" hidden="1" x14ac:dyDescent="0.25">
      <c r="C622" s="8" t="s">
        <v>1838</v>
      </c>
      <c r="D622" s="9" t="s">
        <v>12</v>
      </c>
      <c r="E622" s="9" t="s">
        <v>1839</v>
      </c>
      <c r="F622" s="9" t="s">
        <v>1840</v>
      </c>
      <c r="G622" s="9" t="s">
        <v>15</v>
      </c>
      <c r="H622" s="10">
        <v>4669</v>
      </c>
      <c r="I622" s="10">
        <v>5370</v>
      </c>
      <c r="J622" s="10">
        <v>6070</v>
      </c>
      <c r="K622" s="10">
        <v>6770</v>
      </c>
      <c r="L622" s="10">
        <v>7471</v>
      </c>
      <c r="M622" s="10">
        <v>22737</v>
      </c>
      <c r="N622" s="9">
        <v>0</v>
      </c>
    </row>
    <row r="623" spans="3:14" ht="15.75" hidden="1" x14ac:dyDescent="0.25">
      <c r="C623" s="8" t="s">
        <v>1841</v>
      </c>
      <c r="D623" s="9" t="s">
        <v>12</v>
      </c>
      <c r="E623" s="9" t="s">
        <v>1842</v>
      </c>
      <c r="F623" s="9" t="s">
        <v>1843</v>
      </c>
      <c r="G623" s="9" t="s">
        <v>121</v>
      </c>
      <c r="H623" s="10">
        <v>5675</v>
      </c>
      <c r="I623" s="10">
        <v>6527</v>
      </c>
      <c r="J623" s="10">
        <v>7378</v>
      </c>
      <c r="K623" s="10">
        <v>8230</v>
      </c>
      <c r="L623" s="10">
        <v>9081</v>
      </c>
      <c r="M623" s="10">
        <v>22737</v>
      </c>
      <c r="N623" s="9">
        <v>0</v>
      </c>
    </row>
    <row r="624" spans="3:14" ht="15.75" hidden="1" x14ac:dyDescent="0.25">
      <c r="C624" s="8" t="s">
        <v>1844</v>
      </c>
      <c r="D624" s="9" t="s">
        <v>12</v>
      </c>
      <c r="E624" s="9" t="s">
        <v>1845</v>
      </c>
      <c r="F624" s="9" t="s">
        <v>1846</v>
      </c>
      <c r="G624" s="9" t="s">
        <v>32</v>
      </c>
      <c r="H624" s="10">
        <v>7243</v>
      </c>
      <c r="I624" s="10">
        <v>8330</v>
      </c>
      <c r="J624" s="10">
        <v>9417</v>
      </c>
      <c r="K624" s="10">
        <v>10503</v>
      </c>
      <c r="L624" s="10">
        <v>11590</v>
      </c>
      <c r="M624" s="10">
        <v>22737</v>
      </c>
      <c r="N624" s="9">
        <v>0</v>
      </c>
    </row>
    <row r="625" spans="3:14" ht="15.75" hidden="1" x14ac:dyDescent="0.25">
      <c r="C625" s="8" t="s">
        <v>1847</v>
      </c>
      <c r="D625" s="9" t="s">
        <v>72</v>
      </c>
      <c r="E625" s="9" t="s">
        <v>1848</v>
      </c>
      <c r="F625" s="9" t="s">
        <v>1849</v>
      </c>
      <c r="G625" s="9" t="s">
        <v>91</v>
      </c>
      <c r="H625" s="10">
        <v>2730</v>
      </c>
      <c r="I625" s="10">
        <v>3003</v>
      </c>
      <c r="J625" s="10">
        <v>3276</v>
      </c>
      <c r="K625" s="10">
        <v>3549</v>
      </c>
      <c r="L625" s="10">
        <v>3822</v>
      </c>
      <c r="M625" s="10">
        <v>22737</v>
      </c>
      <c r="N625" s="9">
        <v>1</v>
      </c>
    </row>
    <row r="626" spans="3:14" ht="15.75" hidden="1" x14ac:dyDescent="0.25">
      <c r="C626" s="8" t="s">
        <v>1850</v>
      </c>
      <c r="D626" s="9" t="s">
        <v>72</v>
      </c>
      <c r="E626" s="9" t="s">
        <v>1851</v>
      </c>
      <c r="F626" s="9" t="s">
        <v>1852</v>
      </c>
      <c r="G626" s="9" t="s">
        <v>508</v>
      </c>
      <c r="H626" s="10">
        <v>2867</v>
      </c>
      <c r="I626" s="10">
        <v>3153</v>
      </c>
      <c r="J626" s="10">
        <v>3440</v>
      </c>
      <c r="K626" s="10">
        <v>3727</v>
      </c>
      <c r="L626" s="10">
        <v>4013</v>
      </c>
      <c r="M626" s="10">
        <v>22737</v>
      </c>
      <c r="N626" s="9">
        <v>1</v>
      </c>
    </row>
    <row r="627" spans="3:14" ht="15.75" hidden="1" x14ac:dyDescent="0.25">
      <c r="C627" s="8" t="s">
        <v>1853</v>
      </c>
      <c r="D627" s="9" t="s">
        <v>72</v>
      </c>
      <c r="E627" s="9" t="s">
        <v>1854</v>
      </c>
      <c r="F627" s="9" t="s">
        <v>1855</v>
      </c>
      <c r="G627" s="9" t="s">
        <v>81</v>
      </c>
      <c r="H627" s="10">
        <v>3160</v>
      </c>
      <c r="I627" s="10">
        <v>3476</v>
      </c>
      <c r="J627" s="10">
        <v>3792</v>
      </c>
      <c r="K627" s="10">
        <v>4108</v>
      </c>
      <c r="L627" s="10">
        <v>4425</v>
      </c>
      <c r="M627" s="10">
        <v>22737</v>
      </c>
      <c r="N627" s="9">
        <v>1</v>
      </c>
    </row>
    <row r="628" spans="3:14" ht="15.75" hidden="1" x14ac:dyDescent="0.25">
      <c r="C628" s="8" t="s">
        <v>1856</v>
      </c>
      <c r="D628" s="9" t="s">
        <v>12</v>
      </c>
      <c r="E628" s="9" t="s">
        <v>1857</v>
      </c>
      <c r="F628" s="9" t="s">
        <v>1858</v>
      </c>
      <c r="G628" s="9" t="s">
        <v>237</v>
      </c>
      <c r="H628" s="10">
        <v>3658</v>
      </c>
      <c r="I628" s="10">
        <v>4207</v>
      </c>
      <c r="J628" s="10">
        <v>4756</v>
      </c>
      <c r="K628" s="10">
        <v>5305</v>
      </c>
      <c r="L628" s="10">
        <v>5854</v>
      </c>
      <c r="M628" s="10">
        <v>22737</v>
      </c>
      <c r="N628" s="9">
        <v>0</v>
      </c>
    </row>
    <row r="629" spans="3:14" ht="15.75" hidden="1" x14ac:dyDescent="0.25">
      <c r="C629" s="8" t="s">
        <v>1859</v>
      </c>
      <c r="D629" s="9" t="s">
        <v>12</v>
      </c>
      <c r="E629" s="9" t="s">
        <v>1860</v>
      </c>
      <c r="F629" s="9" t="s">
        <v>1861</v>
      </c>
      <c r="G629" s="9" t="s">
        <v>47</v>
      </c>
      <c r="H629" s="10">
        <v>4033</v>
      </c>
      <c r="I629" s="10">
        <v>4638</v>
      </c>
      <c r="J629" s="10">
        <v>5244</v>
      </c>
      <c r="K629" s="10">
        <v>5849</v>
      </c>
      <c r="L629" s="10">
        <v>6454</v>
      </c>
      <c r="M629" s="10">
        <v>22737</v>
      </c>
      <c r="N629" s="9">
        <v>0</v>
      </c>
    </row>
    <row r="630" spans="3:14" ht="15.75" hidden="1" x14ac:dyDescent="0.25">
      <c r="C630" s="8" t="s">
        <v>1862</v>
      </c>
      <c r="D630" s="9" t="s">
        <v>12</v>
      </c>
      <c r="E630" s="9" t="s">
        <v>1863</v>
      </c>
      <c r="F630" s="9" t="s">
        <v>1864</v>
      </c>
      <c r="G630" s="9" t="s">
        <v>15</v>
      </c>
      <c r="H630" s="10">
        <v>4669</v>
      </c>
      <c r="I630" s="10">
        <v>5370</v>
      </c>
      <c r="J630" s="10">
        <v>6070</v>
      </c>
      <c r="K630" s="10">
        <v>6770</v>
      </c>
      <c r="L630" s="10">
        <v>7471</v>
      </c>
      <c r="M630" s="10">
        <v>22737</v>
      </c>
      <c r="N630" s="9">
        <v>0</v>
      </c>
    </row>
    <row r="631" spans="3:14" ht="15.75" hidden="1" x14ac:dyDescent="0.25">
      <c r="C631" s="8" t="s">
        <v>1865</v>
      </c>
      <c r="D631" s="9" t="s">
        <v>284</v>
      </c>
      <c r="E631" s="9" t="s">
        <v>1866</v>
      </c>
      <c r="F631" s="9" t="s">
        <v>1867</v>
      </c>
      <c r="G631" s="9" t="s">
        <v>747</v>
      </c>
      <c r="H631" s="10">
        <v>3484</v>
      </c>
      <c r="I631" s="10">
        <v>3833</v>
      </c>
      <c r="J631" s="10">
        <v>4181</v>
      </c>
      <c r="K631" s="10">
        <v>4530</v>
      </c>
      <c r="L631" s="10">
        <v>4878</v>
      </c>
      <c r="M631" s="10">
        <v>22737</v>
      </c>
      <c r="N631" s="9">
        <v>1</v>
      </c>
    </row>
    <row r="632" spans="3:14" ht="15.75" hidden="1" x14ac:dyDescent="0.25">
      <c r="C632" s="8" t="s">
        <v>1868</v>
      </c>
      <c r="D632" s="9" t="s">
        <v>12</v>
      </c>
      <c r="E632" s="9" t="s">
        <v>1869</v>
      </c>
      <c r="F632" s="9" t="s">
        <v>1870</v>
      </c>
      <c r="G632" s="9" t="s">
        <v>108</v>
      </c>
      <c r="H632" s="10">
        <v>3841</v>
      </c>
      <c r="I632" s="10">
        <v>4418</v>
      </c>
      <c r="J632" s="10">
        <v>4994</v>
      </c>
      <c r="K632" s="10">
        <v>5570</v>
      </c>
      <c r="L632" s="10">
        <v>6146</v>
      </c>
      <c r="M632" s="10">
        <v>22737</v>
      </c>
      <c r="N632" s="9">
        <v>0</v>
      </c>
    </row>
    <row r="633" spans="3:14" ht="15.75" hidden="1" x14ac:dyDescent="0.25">
      <c r="C633" s="8" t="s">
        <v>1871</v>
      </c>
      <c r="D633" s="9" t="s">
        <v>12</v>
      </c>
      <c r="E633" s="9" t="s">
        <v>1872</v>
      </c>
      <c r="F633" s="9" t="s">
        <v>1873</v>
      </c>
      <c r="G633" s="9" t="s">
        <v>47</v>
      </c>
      <c r="H633" s="10">
        <v>4033</v>
      </c>
      <c r="I633" s="10">
        <v>4638</v>
      </c>
      <c r="J633" s="10">
        <v>5244</v>
      </c>
      <c r="K633" s="10">
        <v>5849</v>
      </c>
      <c r="L633" s="10">
        <v>6454</v>
      </c>
      <c r="M633" s="10">
        <v>22737</v>
      </c>
      <c r="N633" s="9">
        <v>0</v>
      </c>
    </row>
    <row r="634" spans="3:14" ht="15.75" hidden="1" x14ac:dyDescent="0.25">
      <c r="C634" s="8" t="s">
        <v>1874</v>
      </c>
      <c r="D634" s="9" t="s">
        <v>12</v>
      </c>
      <c r="E634" s="9" t="s">
        <v>1875</v>
      </c>
      <c r="F634" s="9" t="s">
        <v>1876</v>
      </c>
      <c r="G634" s="9" t="s">
        <v>15</v>
      </c>
      <c r="H634" s="10">
        <v>4669</v>
      </c>
      <c r="I634" s="10">
        <v>5370</v>
      </c>
      <c r="J634" s="10">
        <v>6070</v>
      </c>
      <c r="K634" s="10">
        <v>6770</v>
      </c>
      <c r="L634" s="10">
        <v>7471</v>
      </c>
      <c r="M634" s="10">
        <v>22737</v>
      </c>
      <c r="N634" s="9">
        <v>0</v>
      </c>
    </row>
    <row r="635" spans="3:14" ht="15.75" hidden="1" x14ac:dyDescent="0.25">
      <c r="C635" s="8" t="s">
        <v>1877</v>
      </c>
      <c r="D635" s="9" t="s">
        <v>12</v>
      </c>
      <c r="E635" s="9" t="s">
        <v>1878</v>
      </c>
      <c r="F635" s="9" t="s">
        <v>1879</v>
      </c>
      <c r="G635" s="9" t="s">
        <v>121</v>
      </c>
      <c r="H635" s="10">
        <v>5675</v>
      </c>
      <c r="I635" s="10">
        <v>6527</v>
      </c>
      <c r="J635" s="10">
        <v>7378</v>
      </c>
      <c r="K635" s="10">
        <v>8230</v>
      </c>
      <c r="L635" s="10">
        <v>9081</v>
      </c>
      <c r="M635" s="10">
        <v>22737</v>
      </c>
      <c r="N635" s="9">
        <v>0</v>
      </c>
    </row>
    <row r="636" spans="3:14" ht="15.75" hidden="1" x14ac:dyDescent="0.25">
      <c r="C636" s="8" t="s">
        <v>1880</v>
      </c>
      <c r="D636" s="9" t="s">
        <v>12</v>
      </c>
      <c r="E636" s="9" t="s">
        <v>1881</v>
      </c>
      <c r="F636" s="9" t="s">
        <v>1882</v>
      </c>
      <c r="G636" s="9" t="s">
        <v>32</v>
      </c>
      <c r="H636" s="10">
        <v>7243</v>
      </c>
      <c r="I636" s="10">
        <v>8330</v>
      </c>
      <c r="J636" s="10">
        <v>9417</v>
      </c>
      <c r="K636" s="10">
        <v>10503</v>
      </c>
      <c r="L636" s="10">
        <v>11590</v>
      </c>
      <c r="M636" s="10">
        <v>22737</v>
      </c>
      <c r="N636" s="9">
        <v>0</v>
      </c>
    </row>
    <row r="637" spans="3:14" ht="15.75" hidden="1" x14ac:dyDescent="0.25">
      <c r="C637" s="8" t="s">
        <v>1883</v>
      </c>
      <c r="D637" s="9" t="s">
        <v>284</v>
      </c>
      <c r="E637" s="9" t="s">
        <v>1884</v>
      </c>
      <c r="F637" s="9" t="s">
        <v>1885</v>
      </c>
      <c r="G637" s="9" t="s">
        <v>287</v>
      </c>
      <c r="H637" s="10">
        <v>2866</v>
      </c>
      <c r="I637" s="10">
        <v>3153</v>
      </c>
      <c r="J637" s="10">
        <v>3440</v>
      </c>
      <c r="K637" s="10">
        <v>3727</v>
      </c>
      <c r="L637" s="10">
        <v>4013</v>
      </c>
      <c r="M637" s="10">
        <v>22737</v>
      </c>
      <c r="N637" s="9">
        <v>1</v>
      </c>
    </row>
    <row r="638" spans="3:14" ht="15.75" hidden="1" x14ac:dyDescent="0.25">
      <c r="C638" s="8" t="s">
        <v>1886</v>
      </c>
      <c r="D638" s="9" t="s">
        <v>284</v>
      </c>
      <c r="E638" s="9" t="s">
        <v>1887</v>
      </c>
      <c r="F638" s="9" t="s">
        <v>1888</v>
      </c>
      <c r="G638" s="9" t="s">
        <v>640</v>
      </c>
      <c r="H638" s="10">
        <v>3318</v>
      </c>
      <c r="I638" s="10">
        <v>3650</v>
      </c>
      <c r="J638" s="10">
        <v>3982</v>
      </c>
      <c r="K638" s="10">
        <v>4314</v>
      </c>
      <c r="L638" s="10">
        <v>4646</v>
      </c>
      <c r="M638" s="10">
        <v>22737</v>
      </c>
      <c r="N638" s="9">
        <v>1</v>
      </c>
    </row>
    <row r="639" spans="3:14" ht="15.75" hidden="1" x14ac:dyDescent="0.25">
      <c r="C639" s="8" t="s">
        <v>1889</v>
      </c>
      <c r="D639" s="9" t="s">
        <v>284</v>
      </c>
      <c r="E639" s="9" t="s">
        <v>1890</v>
      </c>
      <c r="F639" s="9" t="s">
        <v>1891</v>
      </c>
      <c r="G639" s="9" t="s">
        <v>751</v>
      </c>
      <c r="H639" s="10">
        <v>3658</v>
      </c>
      <c r="I639" s="10">
        <v>4024</v>
      </c>
      <c r="J639" s="10">
        <v>4390</v>
      </c>
      <c r="K639" s="10">
        <v>4756</v>
      </c>
      <c r="L639" s="10">
        <v>5122</v>
      </c>
      <c r="M639" s="10">
        <v>22737</v>
      </c>
      <c r="N639" s="9">
        <v>0</v>
      </c>
    </row>
    <row r="640" spans="3:14" ht="15.75" hidden="1" x14ac:dyDescent="0.25">
      <c r="C640" s="8" t="s">
        <v>1892</v>
      </c>
      <c r="D640" s="9" t="s">
        <v>72</v>
      </c>
      <c r="E640" s="9" t="s">
        <v>1893</v>
      </c>
      <c r="F640" s="9" t="s">
        <v>1894</v>
      </c>
      <c r="G640" s="9" t="s">
        <v>81</v>
      </c>
      <c r="H640" s="10">
        <v>3160</v>
      </c>
      <c r="I640" s="10">
        <v>3476</v>
      </c>
      <c r="J640" s="10">
        <v>3792</v>
      </c>
      <c r="K640" s="10">
        <v>4108</v>
      </c>
      <c r="L640" s="10">
        <v>4425</v>
      </c>
      <c r="M640" s="10">
        <v>22737</v>
      </c>
      <c r="N640" s="9">
        <v>1</v>
      </c>
    </row>
    <row r="641" spans="3:14" ht="15.75" hidden="1" x14ac:dyDescent="0.25">
      <c r="C641" s="8" t="s">
        <v>1895</v>
      </c>
      <c r="D641" s="9" t="s">
        <v>12</v>
      </c>
      <c r="E641" s="9" t="s">
        <v>1896</v>
      </c>
      <c r="F641" s="9" t="s">
        <v>1897</v>
      </c>
      <c r="G641" s="9" t="s">
        <v>108</v>
      </c>
      <c r="H641" s="10">
        <v>3841</v>
      </c>
      <c r="I641" s="10">
        <v>4418</v>
      </c>
      <c r="J641" s="10">
        <v>4994</v>
      </c>
      <c r="K641" s="10">
        <v>5570</v>
      </c>
      <c r="L641" s="10">
        <v>6146</v>
      </c>
      <c r="M641" s="10">
        <v>22737</v>
      </c>
      <c r="N641" s="9">
        <v>0</v>
      </c>
    </row>
    <row r="642" spans="3:14" ht="15.75" hidden="1" x14ac:dyDescent="0.25">
      <c r="C642" s="8" t="s">
        <v>1898</v>
      </c>
      <c r="D642" s="9" t="s">
        <v>12</v>
      </c>
      <c r="E642" s="9" t="s">
        <v>1899</v>
      </c>
      <c r="F642" s="9" t="s">
        <v>1900</v>
      </c>
      <c r="G642" s="9" t="s">
        <v>47</v>
      </c>
      <c r="H642" s="10">
        <v>4033</v>
      </c>
      <c r="I642" s="10">
        <v>4638</v>
      </c>
      <c r="J642" s="10">
        <v>5244</v>
      </c>
      <c r="K642" s="10">
        <v>5849</v>
      </c>
      <c r="L642" s="10">
        <v>6454</v>
      </c>
      <c r="M642" s="10">
        <v>22737</v>
      </c>
      <c r="N642" s="9">
        <v>0</v>
      </c>
    </row>
    <row r="643" spans="3:14" ht="15.75" hidden="1" x14ac:dyDescent="0.25">
      <c r="C643" s="8" t="s">
        <v>1901</v>
      </c>
      <c r="D643" s="9" t="s">
        <v>12</v>
      </c>
      <c r="E643" s="9" t="s">
        <v>1902</v>
      </c>
      <c r="F643" s="9" t="s">
        <v>1903</v>
      </c>
      <c r="G643" s="9" t="s">
        <v>15</v>
      </c>
      <c r="H643" s="10">
        <v>4669</v>
      </c>
      <c r="I643" s="10">
        <v>5370</v>
      </c>
      <c r="J643" s="10">
        <v>6070</v>
      </c>
      <c r="K643" s="10">
        <v>6770</v>
      </c>
      <c r="L643" s="10">
        <v>7471</v>
      </c>
      <c r="M643" s="10">
        <v>22737</v>
      </c>
      <c r="N643" s="9">
        <v>0</v>
      </c>
    </row>
    <row r="644" spans="3:14" ht="15.75" hidden="1" x14ac:dyDescent="0.25">
      <c r="C644" s="8" t="s">
        <v>1904</v>
      </c>
      <c r="D644" s="9" t="s">
        <v>12</v>
      </c>
      <c r="E644" s="9" t="s">
        <v>1905</v>
      </c>
      <c r="F644" s="9" t="s">
        <v>1906</v>
      </c>
      <c r="G644" s="9" t="s">
        <v>121</v>
      </c>
      <c r="H644" s="10">
        <v>5675</v>
      </c>
      <c r="I644" s="10">
        <v>6527</v>
      </c>
      <c r="J644" s="10">
        <v>7378</v>
      </c>
      <c r="K644" s="10">
        <v>8230</v>
      </c>
      <c r="L644" s="10">
        <v>9081</v>
      </c>
      <c r="M644" s="10">
        <v>22737</v>
      </c>
      <c r="N644" s="9">
        <v>0</v>
      </c>
    </row>
    <row r="645" spans="3:14" ht="15.75" hidden="1" x14ac:dyDescent="0.25">
      <c r="C645" s="8" t="s">
        <v>1907</v>
      </c>
      <c r="D645" s="9" t="s">
        <v>12</v>
      </c>
      <c r="E645" s="9" t="s">
        <v>1908</v>
      </c>
      <c r="F645" s="9" t="s">
        <v>1909</v>
      </c>
      <c r="G645" s="9" t="s">
        <v>32</v>
      </c>
      <c r="H645" s="10">
        <v>7243</v>
      </c>
      <c r="I645" s="10">
        <v>8330</v>
      </c>
      <c r="J645" s="10">
        <v>9417</v>
      </c>
      <c r="K645" s="10">
        <v>10503</v>
      </c>
      <c r="L645" s="10">
        <v>11590</v>
      </c>
      <c r="M645" s="10">
        <v>22737</v>
      </c>
      <c r="N645" s="9">
        <v>0</v>
      </c>
    </row>
    <row r="646" spans="3:14" ht="15.75" hidden="1" x14ac:dyDescent="0.25">
      <c r="C646" s="8" t="s">
        <v>1910</v>
      </c>
      <c r="D646" s="9" t="s">
        <v>12</v>
      </c>
      <c r="E646" s="9" t="s">
        <v>1911</v>
      </c>
      <c r="F646" s="9" t="s">
        <v>1912</v>
      </c>
      <c r="G646" s="9" t="s">
        <v>1913</v>
      </c>
      <c r="H646" s="10">
        <v>7986</v>
      </c>
      <c r="I646" s="10">
        <v>9184</v>
      </c>
      <c r="J646" s="10">
        <v>10382</v>
      </c>
      <c r="K646" s="10">
        <v>11580</v>
      </c>
      <c r="L646" s="10">
        <v>12778</v>
      </c>
      <c r="M646" s="10">
        <v>22737</v>
      </c>
      <c r="N646" s="9">
        <v>0</v>
      </c>
    </row>
    <row r="647" spans="3:14" ht="15.75" hidden="1" x14ac:dyDescent="0.25">
      <c r="C647" s="8" t="s">
        <v>1914</v>
      </c>
      <c r="D647" s="9" t="s">
        <v>199</v>
      </c>
      <c r="E647" s="9" t="s">
        <v>1915</v>
      </c>
      <c r="F647" s="9" t="s">
        <v>1916</v>
      </c>
      <c r="G647" s="9" t="s">
        <v>345</v>
      </c>
      <c r="H647" s="10">
        <v>5391</v>
      </c>
      <c r="I647" s="10">
        <v>5930</v>
      </c>
      <c r="J647" s="10">
        <v>6470</v>
      </c>
      <c r="K647" s="10">
        <v>7009</v>
      </c>
      <c r="L647" s="10">
        <v>7548</v>
      </c>
      <c r="M647" s="10">
        <v>22737</v>
      </c>
      <c r="N647" s="9">
        <v>1</v>
      </c>
    </row>
    <row r="648" spans="3:14" ht="15.75" hidden="1" x14ac:dyDescent="0.25">
      <c r="C648" s="8" t="s">
        <v>1917</v>
      </c>
      <c r="D648" s="9" t="s">
        <v>199</v>
      </c>
      <c r="E648" s="9" t="s">
        <v>1918</v>
      </c>
      <c r="F648" s="9" t="s">
        <v>1919</v>
      </c>
      <c r="G648" s="9" t="s">
        <v>366</v>
      </c>
      <c r="H648" s="10">
        <v>5944</v>
      </c>
      <c r="I648" s="10">
        <v>6538</v>
      </c>
      <c r="J648" s="10">
        <v>7133</v>
      </c>
      <c r="K648" s="10">
        <v>7727</v>
      </c>
      <c r="L648" s="10">
        <v>8322</v>
      </c>
      <c r="M648" s="10">
        <v>22737</v>
      </c>
      <c r="N648" s="9">
        <v>0</v>
      </c>
    </row>
    <row r="649" spans="3:14" ht="15.75" hidden="1" x14ac:dyDescent="0.25">
      <c r="C649" s="8" t="s">
        <v>1920</v>
      </c>
      <c r="D649" s="9" t="s">
        <v>199</v>
      </c>
      <c r="E649" s="9" t="s">
        <v>1921</v>
      </c>
      <c r="F649" s="9" t="s">
        <v>1922</v>
      </c>
      <c r="G649" s="9" t="s">
        <v>728</v>
      </c>
      <c r="H649" s="10">
        <v>6553</v>
      </c>
      <c r="I649" s="10">
        <v>7209</v>
      </c>
      <c r="J649" s="10">
        <v>7864</v>
      </c>
      <c r="K649" s="10">
        <v>8519</v>
      </c>
      <c r="L649" s="10">
        <v>9175</v>
      </c>
      <c r="M649" s="10">
        <v>22737</v>
      </c>
      <c r="N649" s="9">
        <v>0</v>
      </c>
    </row>
    <row r="650" spans="3:14" ht="15.75" hidden="1" x14ac:dyDescent="0.25">
      <c r="C650" s="8" t="s">
        <v>1923</v>
      </c>
      <c r="D650" s="9" t="s">
        <v>199</v>
      </c>
      <c r="E650" s="9" t="s">
        <v>1924</v>
      </c>
      <c r="F650" s="9" t="s">
        <v>1925</v>
      </c>
      <c r="G650" s="9" t="s">
        <v>1691</v>
      </c>
      <c r="H650" s="10">
        <v>6881</v>
      </c>
      <c r="I650" s="10">
        <v>7569</v>
      </c>
      <c r="J650" s="10">
        <v>8257</v>
      </c>
      <c r="K650" s="10">
        <v>8945</v>
      </c>
      <c r="L650" s="10">
        <v>9633</v>
      </c>
      <c r="M650" s="10">
        <v>22737</v>
      </c>
      <c r="N650" s="9">
        <v>0</v>
      </c>
    </row>
    <row r="651" spans="3:14" ht="15.75" hidden="1" x14ac:dyDescent="0.25">
      <c r="C651" s="8" t="s">
        <v>1926</v>
      </c>
      <c r="D651" s="9" t="s">
        <v>12</v>
      </c>
      <c r="E651" s="9" t="s">
        <v>1927</v>
      </c>
      <c r="F651" s="9" t="s">
        <v>1928</v>
      </c>
      <c r="G651" s="9" t="s">
        <v>237</v>
      </c>
      <c r="H651" s="10">
        <v>3658</v>
      </c>
      <c r="I651" s="10">
        <v>4207</v>
      </c>
      <c r="J651" s="10">
        <v>4756</v>
      </c>
      <c r="K651" s="10">
        <v>5305</v>
      </c>
      <c r="L651" s="10">
        <v>5854</v>
      </c>
      <c r="M651" s="10">
        <v>22737</v>
      </c>
      <c r="N651" s="9">
        <v>0</v>
      </c>
    </row>
    <row r="652" spans="3:14" ht="15.75" hidden="1" x14ac:dyDescent="0.25">
      <c r="C652" s="8" t="s">
        <v>1929</v>
      </c>
      <c r="D652" s="9" t="s">
        <v>183</v>
      </c>
      <c r="E652" s="9" t="s">
        <v>1930</v>
      </c>
      <c r="F652" s="9" t="s">
        <v>1931</v>
      </c>
      <c r="G652" s="9" t="s">
        <v>1932</v>
      </c>
      <c r="H652" s="10">
        <v>12828</v>
      </c>
      <c r="I652" s="10">
        <v>14111</v>
      </c>
      <c r="J652" s="10">
        <v>15394</v>
      </c>
      <c r="K652" s="10">
        <v>16676</v>
      </c>
      <c r="L652" s="10">
        <v>17959</v>
      </c>
      <c r="M652" s="10">
        <v>22737</v>
      </c>
      <c r="N652" s="9">
        <v>0</v>
      </c>
    </row>
    <row r="653" spans="3:14" ht="15.75" hidden="1" x14ac:dyDescent="0.25">
      <c r="C653" s="8" t="s">
        <v>1933</v>
      </c>
      <c r="D653" s="9" t="s">
        <v>183</v>
      </c>
      <c r="E653" s="9" t="s">
        <v>1934</v>
      </c>
      <c r="F653" s="9" t="s">
        <v>1935</v>
      </c>
      <c r="G653" s="9" t="s">
        <v>1936</v>
      </c>
      <c r="H653" s="10">
        <v>14370</v>
      </c>
      <c r="I653" s="10">
        <v>15807</v>
      </c>
      <c r="J653" s="10">
        <v>17244</v>
      </c>
      <c r="K653" s="10">
        <v>18681</v>
      </c>
      <c r="L653" s="10">
        <v>20118</v>
      </c>
      <c r="M653" s="10">
        <v>22737</v>
      </c>
      <c r="N653" s="9">
        <v>0</v>
      </c>
    </row>
    <row r="654" spans="3:14" ht="15.75" hidden="1" x14ac:dyDescent="0.25">
      <c r="C654" s="8" t="s">
        <v>1937</v>
      </c>
      <c r="D654" s="9" t="s">
        <v>183</v>
      </c>
      <c r="E654" s="9" t="s">
        <v>1938</v>
      </c>
      <c r="F654" s="9" t="s">
        <v>1939</v>
      </c>
      <c r="G654" s="9" t="s">
        <v>1940</v>
      </c>
      <c r="H654" s="10">
        <v>9618</v>
      </c>
      <c r="I654" s="10">
        <v>10580</v>
      </c>
      <c r="J654" s="10">
        <v>11542</v>
      </c>
      <c r="K654" s="10">
        <v>12503</v>
      </c>
      <c r="L654" s="10">
        <v>13465</v>
      </c>
      <c r="M654" s="10">
        <v>22737</v>
      </c>
      <c r="N654" s="9">
        <v>0</v>
      </c>
    </row>
    <row r="655" spans="3:14" ht="15.75" hidden="1" x14ac:dyDescent="0.25">
      <c r="C655" s="8" t="s">
        <v>1941</v>
      </c>
      <c r="D655" s="9" t="s">
        <v>183</v>
      </c>
      <c r="E655" s="9" t="s">
        <v>1942</v>
      </c>
      <c r="F655" s="9" t="s">
        <v>1943</v>
      </c>
      <c r="G655" s="9" t="s">
        <v>1944</v>
      </c>
      <c r="H655" s="10">
        <v>10803</v>
      </c>
      <c r="I655" s="10">
        <v>11883</v>
      </c>
      <c r="J655" s="10">
        <v>12964</v>
      </c>
      <c r="K655" s="10">
        <v>14044</v>
      </c>
      <c r="L655" s="10">
        <v>15124</v>
      </c>
      <c r="M655" s="10">
        <v>22737</v>
      </c>
      <c r="N655" s="9">
        <v>0</v>
      </c>
    </row>
    <row r="656" spans="3:14" ht="15.75" hidden="1" x14ac:dyDescent="0.25">
      <c r="C656" s="8" t="s">
        <v>1945</v>
      </c>
      <c r="D656" s="9" t="s">
        <v>183</v>
      </c>
      <c r="E656" s="9" t="s">
        <v>1946</v>
      </c>
      <c r="F656" s="9" t="s">
        <v>1947</v>
      </c>
      <c r="G656" s="9" t="s">
        <v>1948</v>
      </c>
      <c r="H656" s="10">
        <v>6111</v>
      </c>
      <c r="I656" s="10">
        <v>6722</v>
      </c>
      <c r="J656" s="10">
        <v>7333</v>
      </c>
      <c r="K656" s="10">
        <v>7944</v>
      </c>
      <c r="L656" s="10">
        <v>8555</v>
      </c>
      <c r="M656" s="10">
        <v>22737</v>
      </c>
      <c r="N656" s="9">
        <v>0</v>
      </c>
    </row>
    <row r="657" spans="3:14" ht="15.75" hidden="1" x14ac:dyDescent="0.25">
      <c r="C657" s="8" t="s">
        <v>1949</v>
      </c>
      <c r="D657" s="9" t="s">
        <v>183</v>
      </c>
      <c r="E657" s="9" t="s">
        <v>1950</v>
      </c>
      <c r="F657" s="9" t="s">
        <v>1951</v>
      </c>
      <c r="G657" s="9" t="s">
        <v>1952</v>
      </c>
      <c r="H657" s="10">
        <v>7569</v>
      </c>
      <c r="I657" s="10">
        <v>8326</v>
      </c>
      <c r="J657" s="10">
        <v>9083</v>
      </c>
      <c r="K657" s="10">
        <v>9840</v>
      </c>
      <c r="L657" s="10">
        <v>10597</v>
      </c>
      <c r="M657" s="10">
        <v>22737</v>
      </c>
      <c r="N657" s="9">
        <v>0</v>
      </c>
    </row>
    <row r="658" spans="3:14" ht="15.75" hidden="1" x14ac:dyDescent="0.25">
      <c r="C658" s="8" t="s">
        <v>1953</v>
      </c>
      <c r="D658" s="9" t="s">
        <v>183</v>
      </c>
      <c r="E658" s="9" t="s">
        <v>1954</v>
      </c>
      <c r="F658" s="9" t="s">
        <v>1955</v>
      </c>
      <c r="G658" s="9" t="s">
        <v>1956</v>
      </c>
      <c r="H658" s="10">
        <v>8190</v>
      </c>
      <c r="I658" s="10">
        <v>9009</v>
      </c>
      <c r="J658" s="10">
        <v>9828</v>
      </c>
      <c r="K658" s="10">
        <v>10647</v>
      </c>
      <c r="L658" s="10">
        <v>11466</v>
      </c>
      <c r="M658" s="10">
        <v>22737</v>
      </c>
      <c r="N658" s="9">
        <v>0</v>
      </c>
    </row>
    <row r="659" spans="3:14" ht="15.75" hidden="1" x14ac:dyDescent="0.25">
      <c r="C659" s="8" t="s">
        <v>1957</v>
      </c>
      <c r="D659" s="9" t="s">
        <v>183</v>
      </c>
      <c r="E659" s="9" t="s">
        <v>1958</v>
      </c>
      <c r="F659" s="9" t="s">
        <v>1959</v>
      </c>
      <c r="G659" s="9" t="s">
        <v>1960</v>
      </c>
      <c r="H659" s="10">
        <v>9029</v>
      </c>
      <c r="I659" s="10">
        <v>9932</v>
      </c>
      <c r="J659" s="10">
        <v>10835</v>
      </c>
      <c r="K659" s="10">
        <v>11738</v>
      </c>
      <c r="L659" s="10">
        <v>12641</v>
      </c>
      <c r="M659" s="10">
        <v>22737</v>
      </c>
      <c r="N659" s="9">
        <v>0</v>
      </c>
    </row>
    <row r="660" spans="3:14" ht="15.75" hidden="1" x14ac:dyDescent="0.25">
      <c r="C660" s="8" t="s">
        <v>1961</v>
      </c>
      <c r="D660" s="9" t="s">
        <v>12</v>
      </c>
      <c r="E660" s="9" t="s">
        <v>1962</v>
      </c>
      <c r="F660" s="9" t="s">
        <v>1963</v>
      </c>
      <c r="G660" s="9" t="s">
        <v>39</v>
      </c>
      <c r="H660" s="10">
        <v>3160</v>
      </c>
      <c r="I660" s="10">
        <v>3634</v>
      </c>
      <c r="J660" s="10">
        <v>4108</v>
      </c>
      <c r="K660" s="10">
        <v>4583</v>
      </c>
      <c r="L660" s="10">
        <v>5057</v>
      </c>
      <c r="M660" s="10">
        <v>22737</v>
      </c>
      <c r="N660" s="9">
        <v>0</v>
      </c>
    </row>
    <row r="661" spans="3:14" ht="15.75" hidden="1" x14ac:dyDescent="0.25">
      <c r="C661" s="8" t="s">
        <v>1964</v>
      </c>
      <c r="D661" s="9" t="s">
        <v>12</v>
      </c>
      <c r="E661" s="9" t="s">
        <v>1965</v>
      </c>
      <c r="F661" s="9" t="s">
        <v>1966</v>
      </c>
      <c r="G661" s="9" t="s">
        <v>43</v>
      </c>
      <c r="H661" s="10">
        <v>3484</v>
      </c>
      <c r="I661" s="10">
        <v>4007</v>
      </c>
      <c r="J661" s="10">
        <v>4530</v>
      </c>
      <c r="K661" s="10">
        <v>5052</v>
      </c>
      <c r="L661" s="10">
        <v>5575</v>
      </c>
      <c r="M661" s="10">
        <v>22737</v>
      </c>
      <c r="N661" s="9">
        <v>0</v>
      </c>
    </row>
    <row r="662" spans="3:14" ht="15.75" hidden="1" x14ac:dyDescent="0.25">
      <c r="C662" s="8" t="s">
        <v>1967</v>
      </c>
      <c r="D662" s="9" t="s">
        <v>72</v>
      </c>
      <c r="E662" s="9" t="s">
        <v>1968</v>
      </c>
      <c r="F662" s="9" t="s">
        <v>1969</v>
      </c>
      <c r="G662" s="9" t="s">
        <v>91</v>
      </c>
      <c r="H662" s="10">
        <v>2730</v>
      </c>
      <c r="I662" s="10">
        <v>3003</v>
      </c>
      <c r="J662" s="10">
        <v>3276</v>
      </c>
      <c r="K662" s="10">
        <v>3549</v>
      </c>
      <c r="L662" s="10">
        <v>3822</v>
      </c>
      <c r="M662" s="10">
        <v>22737</v>
      </c>
      <c r="N662" s="9">
        <v>1</v>
      </c>
    </row>
    <row r="663" spans="3:14" ht="15.75" hidden="1" x14ac:dyDescent="0.25">
      <c r="C663" s="8" t="s">
        <v>1970</v>
      </c>
      <c r="D663" s="9" t="s">
        <v>72</v>
      </c>
      <c r="E663" s="9" t="s">
        <v>1971</v>
      </c>
      <c r="F663" s="9" t="s">
        <v>1972</v>
      </c>
      <c r="G663" s="9" t="s">
        <v>508</v>
      </c>
      <c r="H663" s="10">
        <v>2867</v>
      </c>
      <c r="I663" s="10">
        <v>3153</v>
      </c>
      <c r="J663" s="10">
        <v>3440</v>
      </c>
      <c r="K663" s="10">
        <v>3727</v>
      </c>
      <c r="L663" s="10">
        <v>4013</v>
      </c>
      <c r="M663" s="10">
        <v>22737</v>
      </c>
      <c r="N663" s="9">
        <v>1</v>
      </c>
    </row>
    <row r="664" spans="3:14" ht="15.75" hidden="1" x14ac:dyDescent="0.25">
      <c r="C664" s="8" t="s">
        <v>1973</v>
      </c>
      <c r="D664" s="9" t="s">
        <v>72</v>
      </c>
      <c r="E664" s="9" t="s">
        <v>1974</v>
      </c>
      <c r="F664" s="9" t="s">
        <v>1975</v>
      </c>
      <c r="G664" s="9" t="s">
        <v>75</v>
      </c>
      <c r="H664" s="10">
        <v>3010</v>
      </c>
      <c r="I664" s="10">
        <v>3311</v>
      </c>
      <c r="J664" s="10">
        <v>3612</v>
      </c>
      <c r="K664" s="10">
        <v>3913</v>
      </c>
      <c r="L664" s="10">
        <v>4214</v>
      </c>
      <c r="M664" s="10">
        <v>22737</v>
      </c>
      <c r="N664" s="9">
        <v>1</v>
      </c>
    </row>
    <row r="665" spans="3:14" ht="15.75" hidden="1" x14ac:dyDescent="0.25">
      <c r="C665" s="8" t="s">
        <v>1976</v>
      </c>
      <c r="D665" s="9" t="s">
        <v>72</v>
      </c>
      <c r="E665" s="9" t="s">
        <v>1977</v>
      </c>
      <c r="F665" s="9" t="s">
        <v>1978</v>
      </c>
      <c r="G665" s="9" t="s">
        <v>81</v>
      </c>
      <c r="H665" s="10">
        <v>3160</v>
      </c>
      <c r="I665" s="10">
        <v>3476</v>
      </c>
      <c r="J665" s="10">
        <v>3792</v>
      </c>
      <c r="K665" s="10">
        <v>4108</v>
      </c>
      <c r="L665" s="10">
        <v>4425</v>
      </c>
      <c r="M665" s="10">
        <v>22737</v>
      </c>
      <c r="N665" s="9">
        <v>1</v>
      </c>
    </row>
    <row r="666" spans="3:14" ht="15.75" hidden="1" x14ac:dyDescent="0.25">
      <c r="C666" s="8" t="s">
        <v>1979</v>
      </c>
      <c r="D666" s="9" t="s">
        <v>72</v>
      </c>
      <c r="E666" s="9" t="s">
        <v>1980</v>
      </c>
      <c r="F666" s="9" t="s">
        <v>1981</v>
      </c>
      <c r="G666" s="9" t="s">
        <v>653</v>
      </c>
      <c r="H666" s="10">
        <v>3318</v>
      </c>
      <c r="I666" s="10">
        <v>3650</v>
      </c>
      <c r="J666" s="10">
        <v>3982</v>
      </c>
      <c r="K666" s="10">
        <v>4314</v>
      </c>
      <c r="L666" s="10">
        <v>4646</v>
      </c>
      <c r="M666" s="10">
        <v>22737</v>
      </c>
      <c r="N666" s="9">
        <v>1</v>
      </c>
    </row>
    <row r="667" spans="3:14" ht="15.75" hidden="1" x14ac:dyDescent="0.25">
      <c r="C667" s="8" t="s">
        <v>1982</v>
      </c>
      <c r="D667" s="9" t="s">
        <v>12</v>
      </c>
      <c r="E667" s="9" t="s">
        <v>1983</v>
      </c>
      <c r="F667" s="9" t="s">
        <v>1984</v>
      </c>
      <c r="G667" s="9" t="s">
        <v>259</v>
      </c>
      <c r="H667" s="10">
        <v>2730</v>
      </c>
      <c r="I667" s="10">
        <v>3139</v>
      </c>
      <c r="J667" s="10">
        <v>3549</v>
      </c>
      <c r="K667" s="10">
        <v>3959</v>
      </c>
      <c r="L667" s="10">
        <v>4368</v>
      </c>
      <c r="M667" s="10">
        <v>22737</v>
      </c>
      <c r="N667" s="9">
        <v>0</v>
      </c>
    </row>
    <row r="668" spans="3:14" ht="15.75" hidden="1" x14ac:dyDescent="0.25">
      <c r="C668" s="8" t="s">
        <v>1985</v>
      </c>
      <c r="D668" s="9" t="s">
        <v>12</v>
      </c>
      <c r="E668" s="9" t="s">
        <v>1986</v>
      </c>
      <c r="F668" s="9" t="s">
        <v>1987</v>
      </c>
      <c r="G668" s="9" t="s">
        <v>121</v>
      </c>
      <c r="H668" s="10">
        <v>5675</v>
      </c>
      <c r="I668" s="10">
        <v>6527</v>
      </c>
      <c r="J668" s="10">
        <v>7378</v>
      </c>
      <c r="K668" s="10">
        <v>8230</v>
      </c>
      <c r="L668" s="10">
        <v>9081</v>
      </c>
      <c r="M668" s="10">
        <v>22737</v>
      </c>
      <c r="N668" s="9">
        <v>0</v>
      </c>
    </row>
    <row r="669" spans="3:14" ht="15.75" hidden="1" x14ac:dyDescent="0.25">
      <c r="C669" s="8" t="s">
        <v>1988</v>
      </c>
      <c r="D669" s="9" t="s">
        <v>12</v>
      </c>
      <c r="E669" s="9" t="s">
        <v>1989</v>
      </c>
      <c r="F669" s="9" t="s">
        <v>1990</v>
      </c>
      <c r="G669" s="9" t="s">
        <v>140</v>
      </c>
      <c r="H669" s="10">
        <v>5959</v>
      </c>
      <c r="I669" s="10">
        <v>6853</v>
      </c>
      <c r="J669" s="10">
        <v>7747</v>
      </c>
      <c r="K669" s="10">
        <v>8641</v>
      </c>
      <c r="L669" s="10">
        <v>9535</v>
      </c>
      <c r="M669" s="10">
        <v>22737</v>
      </c>
      <c r="N669" s="9">
        <v>0</v>
      </c>
    </row>
    <row r="670" spans="3:14" ht="15.75" hidden="1" x14ac:dyDescent="0.25">
      <c r="C670" s="8" t="s">
        <v>1991</v>
      </c>
      <c r="D670" s="9" t="s">
        <v>12</v>
      </c>
      <c r="E670" s="9" t="s">
        <v>1992</v>
      </c>
      <c r="F670" s="9" t="s">
        <v>1993</v>
      </c>
      <c r="G670" s="9" t="s">
        <v>32</v>
      </c>
      <c r="H670" s="10">
        <v>7243</v>
      </c>
      <c r="I670" s="10">
        <v>8330</v>
      </c>
      <c r="J670" s="10">
        <v>9417</v>
      </c>
      <c r="K670" s="10">
        <v>10503</v>
      </c>
      <c r="L670" s="10">
        <v>11590</v>
      </c>
      <c r="M670" s="10">
        <v>22737</v>
      </c>
      <c r="N670" s="9">
        <v>0</v>
      </c>
    </row>
    <row r="671" spans="3:14" ht="15.75" hidden="1" x14ac:dyDescent="0.25">
      <c r="C671" s="8" t="s">
        <v>1994</v>
      </c>
      <c r="D671" s="9" t="s">
        <v>12</v>
      </c>
      <c r="E671" s="9" t="s">
        <v>1995</v>
      </c>
      <c r="F671" s="9" t="s">
        <v>1996</v>
      </c>
      <c r="G671" s="9" t="s">
        <v>100</v>
      </c>
      <c r="H671" s="10">
        <v>7606</v>
      </c>
      <c r="I671" s="10">
        <v>8746</v>
      </c>
      <c r="J671" s="10">
        <v>9887</v>
      </c>
      <c r="K671" s="10">
        <v>11028</v>
      </c>
      <c r="L671" s="10">
        <v>12170</v>
      </c>
      <c r="M671" s="10">
        <v>22737</v>
      </c>
      <c r="N671" s="9">
        <v>0</v>
      </c>
    </row>
    <row r="672" spans="3:14" ht="15.75" hidden="1" x14ac:dyDescent="0.25">
      <c r="C672" s="8" t="s">
        <v>1997</v>
      </c>
      <c r="D672" s="9" t="s">
        <v>52</v>
      </c>
      <c r="E672" s="9" t="s">
        <v>1998</v>
      </c>
      <c r="F672" s="9" t="s">
        <v>1999</v>
      </c>
      <c r="G672" s="9" t="s">
        <v>845</v>
      </c>
      <c r="H672" s="10">
        <v>4966</v>
      </c>
      <c r="I672" s="10">
        <v>5463</v>
      </c>
      <c r="J672" s="10">
        <v>5959</v>
      </c>
      <c r="K672" s="10">
        <v>6647</v>
      </c>
      <c r="L672" s="10">
        <v>7336</v>
      </c>
      <c r="M672" s="10">
        <v>22737</v>
      </c>
      <c r="N672" s="9">
        <v>0</v>
      </c>
    </row>
    <row r="673" spans="3:14" ht="15.75" hidden="1" x14ac:dyDescent="0.25">
      <c r="C673" s="8" t="s">
        <v>2000</v>
      </c>
      <c r="D673" s="9" t="s">
        <v>52</v>
      </c>
      <c r="E673" s="9" t="s">
        <v>2001</v>
      </c>
      <c r="F673" s="9" t="s">
        <v>2002</v>
      </c>
      <c r="G673" s="9" t="s">
        <v>130</v>
      </c>
      <c r="H673" s="10">
        <v>5475</v>
      </c>
      <c r="I673" s="10">
        <v>6022</v>
      </c>
      <c r="J673" s="10">
        <v>6570</v>
      </c>
      <c r="K673" s="10">
        <v>7329</v>
      </c>
      <c r="L673" s="10">
        <v>8087</v>
      </c>
      <c r="M673" s="10">
        <v>22737</v>
      </c>
      <c r="N673" s="9">
        <v>0</v>
      </c>
    </row>
    <row r="674" spans="3:14" ht="15.75" hidden="1" x14ac:dyDescent="0.25">
      <c r="C674" s="8" t="s">
        <v>2003</v>
      </c>
      <c r="D674" s="9" t="s">
        <v>52</v>
      </c>
      <c r="E674" s="9" t="s">
        <v>2004</v>
      </c>
      <c r="F674" s="9" t="s">
        <v>2005</v>
      </c>
      <c r="G674" s="9" t="s">
        <v>135</v>
      </c>
      <c r="H674" s="10">
        <v>6338</v>
      </c>
      <c r="I674" s="10">
        <v>6972</v>
      </c>
      <c r="J674" s="10">
        <v>7605</v>
      </c>
      <c r="K674" s="10">
        <v>8484</v>
      </c>
      <c r="L674" s="10">
        <v>9362</v>
      </c>
      <c r="M674" s="10">
        <v>22737</v>
      </c>
      <c r="N674" s="9">
        <v>0</v>
      </c>
    </row>
    <row r="675" spans="3:14" ht="15.75" hidden="1" x14ac:dyDescent="0.25">
      <c r="C675" s="8" t="s">
        <v>2006</v>
      </c>
      <c r="D675" s="9" t="s">
        <v>52</v>
      </c>
      <c r="E675" s="9" t="s">
        <v>2007</v>
      </c>
      <c r="F675" s="9" t="s">
        <v>2008</v>
      </c>
      <c r="G675" s="9" t="s">
        <v>918</v>
      </c>
      <c r="H675" s="10">
        <v>6988</v>
      </c>
      <c r="I675" s="10">
        <v>7686</v>
      </c>
      <c r="J675" s="10">
        <v>8385</v>
      </c>
      <c r="K675" s="10">
        <v>9353</v>
      </c>
      <c r="L675" s="10">
        <v>10322</v>
      </c>
      <c r="M675" s="10">
        <v>22737</v>
      </c>
      <c r="N675" s="9">
        <v>0</v>
      </c>
    </row>
    <row r="676" spans="3:14" ht="15.75" hidden="1" x14ac:dyDescent="0.25">
      <c r="C676" s="8" t="s">
        <v>2009</v>
      </c>
      <c r="D676" s="9" t="s">
        <v>52</v>
      </c>
      <c r="E676" s="9" t="s">
        <v>2010</v>
      </c>
      <c r="F676" s="9" t="s">
        <v>2011</v>
      </c>
      <c r="G676" s="9" t="s">
        <v>59</v>
      </c>
      <c r="H676" s="10">
        <v>7337</v>
      </c>
      <c r="I676" s="10">
        <v>8071</v>
      </c>
      <c r="J676" s="10">
        <v>8804</v>
      </c>
      <c r="K676" s="10">
        <v>9821</v>
      </c>
      <c r="L676" s="10">
        <v>10838</v>
      </c>
      <c r="M676" s="10">
        <v>22737</v>
      </c>
      <c r="N676" s="9">
        <v>0</v>
      </c>
    </row>
    <row r="677" spans="3:14" ht="15.75" hidden="1" x14ac:dyDescent="0.25">
      <c r="C677" s="8" t="s">
        <v>2012</v>
      </c>
      <c r="D677" s="9" t="s">
        <v>12</v>
      </c>
      <c r="E677" s="9" t="s">
        <v>2013</v>
      </c>
      <c r="F677" s="9" t="s">
        <v>2014</v>
      </c>
      <c r="G677" s="9" t="s">
        <v>121</v>
      </c>
      <c r="H677" s="10">
        <v>5675</v>
      </c>
      <c r="I677" s="10">
        <v>6527</v>
      </c>
      <c r="J677" s="10">
        <v>7378</v>
      </c>
      <c r="K677" s="10">
        <v>8230</v>
      </c>
      <c r="L677" s="10">
        <v>9081</v>
      </c>
      <c r="M677" s="10">
        <v>22737</v>
      </c>
      <c r="N677" s="9">
        <v>0</v>
      </c>
    </row>
    <row r="678" spans="3:14" ht="15.75" hidden="1" x14ac:dyDescent="0.25">
      <c r="C678" s="8" t="s">
        <v>2015</v>
      </c>
      <c r="D678" s="9" t="s">
        <v>284</v>
      </c>
      <c r="E678" s="9" t="s">
        <v>2016</v>
      </c>
      <c r="F678" s="9" t="s">
        <v>2017</v>
      </c>
      <c r="G678" s="9" t="s">
        <v>747</v>
      </c>
      <c r="H678" s="10">
        <v>3484</v>
      </c>
      <c r="I678" s="10">
        <v>3833</v>
      </c>
      <c r="J678" s="10">
        <v>4181</v>
      </c>
      <c r="K678" s="10">
        <v>4530</v>
      </c>
      <c r="L678" s="10">
        <v>4878</v>
      </c>
      <c r="M678" s="10">
        <v>22737</v>
      </c>
      <c r="N678" s="9">
        <v>1</v>
      </c>
    </row>
    <row r="679" spans="3:14" ht="15.75" hidden="1" x14ac:dyDescent="0.25">
      <c r="C679" s="8" t="s">
        <v>2018</v>
      </c>
      <c r="D679" s="9" t="s">
        <v>284</v>
      </c>
      <c r="E679" s="9" t="s">
        <v>2019</v>
      </c>
      <c r="F679" s="9" t="s">
        <v>2020</v>
      </c>
      <c r="G679" s="9" t="s">
        <v>603</v>
      </c>
      <c r="H679" s="10">
        <v>4033</v>
      </c>
      <c r="I679" s="10">
        <v>4437</v>
      </c>
      <c r="J679" s="10">
        <v>4840</v>
      </c>
      <c r="K679" s="10">
        <v>5244</v>
      </c>
      <c r="L679" s="10">
        <v>5647</v>
      </c>
      <c r="M679" s="10">
        <v>22737</v>
      </c>
      <c r="N679" s="9">
        <v>1</v>
      </c>
    </row>
    <row r="680" spans="3:14" ht="15.75" hidden="1" x14ac:dyDescent="0.25">
      <c r="C680" s="8" t="s">
        <v>2021</v>
      </c>
      <c r="D680" s="9" t="s">
        <v>284</v>
      </c>
      <c r="E680" s="9" t="s">
        <v>2022</v>
      </c>
      <c r="F680" s="9" t="s">
        <v>2023</v>
      </c>
      <c r="G680" s="9" t="s">
        <v>607</v>
      </c>
      <c r="H680" s="10">
        <v>4669</v>
      </c>
      <c r="I680" s="10">
        <v>5136</v>
      </c>
      <c r="J680" s="10">
        <v>5603</v>
      </c>
      <c r="K680" s="10">
        <v>6070</v>
      </c>
      <c r="L680" s="10">
        <v>6537</v>
      </c>
      <c r="M680" s="10">
        <v>22737</v>
      </c>
      <c r="N680" s="9">
        <v>1</v>
      </c>
    </row>
    <row r="681" spans="3:14" ht="15.75" hidden="1" x14ac:dyDescent="0.25">
      <c r="C681" s="8" t="s">
        <v>2024</v>
      </c>
      <c r="D681" s="9" t="s">
        <v>12</v>
      </c>
      <c r="E681" s="9" t="s">
        <v>2025</v>
      </c>
      <c r="F681" s="9" t="s">
        <v>2026</v>
      </c>
      <c r="G681" s="9" t="s">
        <v>237</v>
      </c>
      <c r="H681" s="10">
        <v>3658</v>
      </c>
      <c r="I681" s="10">
        <v>4207</v>
      </c>
      <c r="J681" s="10">
        <v>4756</v>
      </c>
      <c r="K681" s="10">
        <v>5305</v>
      </c>
      <c r="L681" s="10">
        <v>5854</v>
      </c>
      <c r="M681" s="10">
        <v>22737</v>
      </c>
      <c r="N681" s="9">
        <v>0</v>
      </c>
    </row>
    <row r="682" spans="3:14" ht="15.75" hidden="1" x14ac:dyDescent="0.25">
      <c r="C682" s="8" t="s">
        <v>2027</v>
      </c>
      <c r="D682" s="9" t="s">
        <v>12</v>
      </c>
      <c r="E682" s="9" t="s">
        <v>2028</v>
      </c>
      <c r="F682" s="9" t="s">
        <v>2029</v>
      </c>
      <c r="G682" s="9" t="s">
        <v>47</v>
      </c>
      <c r="H682" s="10">
        <v>4033</v>
      </c>
      <c r="I682" s="10">
        <v>4638</v>
      </c>
      <c r="J682" s="10">
        <v>5244</v>
      </c>
      <c r="K682" s="10">
        <v>5849</v>
      </c>
      <c r="L682" s="10">
        <v>6454</v>
      </c>
      <c r="M682" s="10">
        <v>22737</v>
      </c>
      <c r="N682" s="9">
        <v>0</v>
      </c>
    </row>
    <row r="683" spans="3:14" ht="15.75" hidden="1" x14ac:dyDescent="0.25">
      <c r="C683" s="8" t="s">
        <v>2030</v>
      </c>
      <c r="D683" s="9" t="s">
        <v>12</v>
      </c>
      <c r="E683" s="9" t="s">
        <v>2031</v>
      </c>
      <c r="F683" s="9" t="s">
        <v>2032</v>
      </c>
      <c r="G683" s="9" t="s">
        <v>15</v>
      </c>
      <c r="H683" s="10">
        <v>4669</v>
      </c>
      <c r="I683" s="10">
        <v>5370</v>
      </c>
      <c r="J683" s="10">
        <v>6070</v>
      </c>
      <c r="K683" s="10">
        <v>6770</v>
      </c>
      <c r="L683" s="10">
        <v>7471</v>
      </c>
      <c r="M683" s="10">
        <v>22737</v>
      </c>
      <c r="N683" s="9">
        <v>0</v>
      </c>
    </row>
    <row r="684" spans="3:14" ht="15.75" hidden="1" x14ac:dyDescent="0.25">
      <c r="C684" s="8" t="s">
        <v>2033</v>
      </c>
      <c r="D684" s="9" t="s">
        <v>12</v>
      </c>
      <c r="E684" s="9" t="s">
        <v>2034</v>
      </c>
      <c r="F684" s="9" t="s">
        <v>2035</v>
      </c>
      <c r="G684" s="9" t="s">
        <v>121</v>
      </c>
      <c r="H684" s="10">
        <v>5675</v>
      </c>
      <c r="I684" s="10">
        <v>6527</v>
      </c>
      <c r="J684" s="10">
        <v>7378</v>
      </c>
      <c r="K684" s="10">
        <v>8230</v>
      </c>
      <c r="L684" s="10">
        <v>9081</v>
      </c>
      <c r="M684" s="10">
        <v>22737</v>
      </c>
      <c r="N684" s="9">
        <v>0</v>
      </c>
    </row>
    <row r="685" spans="3:14" ht="15.75" hidden="1" x14ac:dyDescent="0.25">
      <c r="C685" s="8" t="s">
        <v>2036</v>
      </c>
      <c r="D685" s="9" t="s">
        <v>12</v>
      </c>
      <c r="E685" s="9" t="s">
        <v>2037</v>
      </c>
      <c r="F685" s="9" t="s">
        <v>2038</v>
      </c>
      <c r="G685" s="9" t="s">
        <v>32</v>
      </c>
      <c r="H685" s="10">
        <v>7243</v>
      </c>
      <c r="I685" s="10">
        <v>8330</v>
      </c>
      <c r="J685" s="10">
        <v>9417</v>
      </c>
      <c r="K685" s="10">
        <v>10503</v>
      </c>
      <c r="L685" s="10">
        <v>11590</v>
      </c>
      <c r="M685" s="10">
        <v>22737</v>
      </c>
      <c r="N685" s="9">
        <v>0</v>
      </c>
    </row>
    <row r="686" spans="3:14" ht="15.75" hidden="1" x14ac:dyDescent="0.25">
      <c r="C686" s="8" t="s">
        <v>2039</v>
      </c>
      <c r="D686" s="9" t="s">
        <v>12</v>
      </c>
      <c r="E686" s="9" t="s">
        <v>2040</v>
      </c>
      <c r="F686" s="9" t="s">
        <v>2041</v>
      </c>
      <c r="G686" s="9" t="s">
        <v>259</v>
      </c>
      <c r="H686" s="10">
        <v>2730</v>
      </c>
      <c r="I686" s="10">
        <v>3139</v>
      </c>
      <c r="J686" s="10">
        <v>3549</v>
      </c>
      <c r="K686" s="10">
        <v>3959</v>
      </c>
      <c r="L686" s="10">
        <v>4368</v>
      </c>
      <c r="M686" s="10">
        <v>22737</v>
      </c>
      <c r="N686" s="9">
        <v>1</v>
      </c>
    </row>
    <row r="687" spans="3:14" ht="15.75" hidden="1" x14ac:dyDescent="0.25">
      <c r="C687" s="8" t="s">
        <v>2042</v>
      </c>
      <c r="D687" s="9" t="s">
        <v>12</v>
      </c>
      <c r="E687" s="9" t="s">
        <v>2043</v>
      </c>
      <c r="F687" s="9" t="s">
        <v>2044</v>
      </c>
      <c r="G687" s="9" t="s">
        <v>39</v>
      </c>
      <c r="H687" s="10">
        <v>3160</v>
      </c>
      <c r="I687" s="10">
        <v>3634</v>
      </c>
      <c r="J687" s="10">
        <v>4108</v>
      </c>
      <c r="K687" s="10">
        <v>4583</v>
      </c>
      <c r="L687" s="10">
        <v>5057</v>
      </c>
      <c r="M687" s="10">
        <v>22737</v>
      </c>
      <c r="N687" s="9">
        <v>1</v>
      </c>
    </row>
    <row r="688" spans="3:14" ht="15.75" hidden="1" x14ac:dyDescent="0.25">
      <c r="C688" s="8" t="s">
        <v>2045</v>
      </c>
      <c r="D688" s="9" t="s">
        <v>12</v>
      </c>
      <c r="E688" s="9" t="s">
        <v>2046</v>
      </c>
      <c r="F688" s="9" t="s">
        <v>2047</v>
      </c>
      <c r="G688" s="9" t="s">
        <v>43</v>
      </c>
      <c r="H688" s="10">
        <v>3484</v>
      </c>
      <c r="I688" s="10">
        <v>4007</v>
      </c>
      <c r="J688" s="10">
        <v>4530</v>
      </c>
      <c r="K688" s="10">
        <v>5052</v>
      </c>
      <c r="L688" s="10">
        <v>5575</v>
      </c>
      <c r="M688" s="10">
        <v>22737</v>
      </c>
      <c r="N688" s="9">
        <v>1</v>
      </c>
    </row>
    <row r="689" spans="3:14" ht="15.75" hidden="1" x14ac:dyDescent="0.25">
      <c r="C689" s="8" t="s">
        <v>2048</v>
      </c>
      <c r="D689" s="9" t="s">
        <v>12</v>
      </c>
      <c r="E689" s="9" t="s">
        <v>2049</v>
      </c>
      <c r="F689" s="9" t="s">
        <v>2050</v>
      </c>
      <c r="G689" s="9" t="s">
        <v>237</v>
      </c>
      <c r="H689" s="10">
        <v>3658</v>
      </c>
      <c r="I689" s="10">
        <v>4207</v>
      </c>
      <c r="J689" s="10">
        <v>4756</v>
      </c>
      <c r="K689" s="10">
        <v>5305</v>
      </c>
      <c r="L689" s="10">
        <v>5854</v>
      </c>
      <c r="M689" s="10">
        <v>22737</v>
      </c>
      <c r="N689" s="9">
        <v>1</v>
      </c>
    </row>
    <row r="690" spans="3:14" ht="15.75" hidden="1" x14ac:dyDescent="0.25">
      <c r="C690" s="8" t="s">
        <v>2051</v>
      </c>
      <c r="D690" s="9" t="s">
        <v>72</v>
      </c>
      <c r="E690" s="9" t="s">
        <v>2052</v>
      </c>
      <c r="F690" s="9" t="s">
        <v>2053</v>
      </c>
      <c r="G690" s="9" t="s">
        <v>1385</v>
      </c>
      <c r="H690" s="10">
        <v>4235</v>
      </c>
      <c r="I690" s="10">
        <v>4659</v>
      </c>
      <c r="J690" s="10">
        <v>5082</v>
      </c>
      <c r="K690" s="10">
        <v>5506</v>
      </c>
      <c r="L690" s="10">
        <v>5929</v>
      </c>
      <c r="M690" s="10">
        <v>22737</v>
      </c>
      <c r="N690" s="9">
        <v>1</v>
      </c>
    </row>
    <row r="691" spans="3:14" ht="15.75" hidden="1" x14ac:dyDescent="0.25">
      <c r="C691" s="8" t="s">
        <v>2054</v>
      </c>
      <c r="D691" s="9" t="s">
        <v>72</v>
      </c>
      <c r="E691" s="9" t="s">
        <v>2055</v>
      </c>
      <c r="F691" s="9" t="s">
        <v>2056</v>
      </c>
      <c r="G691" s="9" t="s">
        <v>1447</v>
      </c>
      <c r="H691" s="10">
        <v>4447</v>
      </c>
      <c r="I691" s="10">
        <v>4892</v>
      </c>
      <c r="J691" s="10">
        <v>5336</v>
      </c>
      <c r="K691" s="10">
        <v>5781</v>
      </c>
      <c r="L691" s="10">
        <v>6226</v>
      </c>
      <c r="M691" s="10">
        <v>22737</v>
      </c>
      <c r="N691" s="9">
        <v>0</v>
      </c>
    </row>
    <row r="692" spans="3:14" ht="15.75" hidden="1" x14ac:dyDescent="0.25">
      <c r="C692" s="8" t="s">
        <v>2057</v>
      </c>
      <c r="D692" s="9" t="s">
        <v>72</v>
      </c>
      <c r="E692" s="9" t="s">
        <v>2058</v>
      </c>
      <c r="F692" s="9" t="s">
        <v>2059</v>
      </c>
      <c r="G692" s="9" t="s">
        <v>772</v>
      </c>
      <c r="H692" s="10">
        <v>5405</v>
      </c>
      <c r="I692" s="10">
        <v>5946</v>
      </c>
      <c r="J692" s="10">
        <v>6486</v>
      </c>
      <c r="K692" s="10">
        <v>7027</v>
      </c>
      <c r="L692" s="10">
        <v>7567</v>
      </c>
      <c r="M692" s="10">
        <v>22737</v>
      </c>
      <c r="N692" s="9">
        <v>0</v>
      </c>
    </row>
    <row r="693" spans="3:14" ht="15.75" hidden="1" x14ac:dyDescent="0.25">
      <c r="C693" s="8" t="s">
        <v>2060</v>
      </c>
      <c r="D693" s="9" t="s">
        <v>72</v>
      </c>
      <c r="E693" s="9" t="s">
        <v>2061</v>
      </c>
      <c r="F693" s="9" t="s">
        <v>2062</v>
      </c>
      <c r="G693" s="9" t="s">
        <v>504</v>
      </c>
      <c r="H693" s="10">
        <v>3658</v>
      </c>
      <c r="I693" s="10">
        <v>4024</v>
      </c>
      <c r="J693" s="10">
        <v>4390</v>
      </c>
      <c r="K693" s="10">
        <v>4756</v>
      </c>
      <c r="L693" s="10">
        <v>5122</v>
      </c>
      <c r="M693" s="10">
        <v>22737</v>
      </c>
      <c r="N693" s="9">
        <v>1</v>
      </c>
    </row>
    <row r="694" spans="3:14" ht="15.75" hidden="1" x14ac:dyDescent="0.25">
      <c r="C694" s="8" t="s">
        <v>2063</v>
      </c>
      <c r="D694" s="9" t="s">
        <v>12</v>
      </c>
      <c r="E694" s="9" t="s">
        <v>2064</v>
      </c>
      <c r="F694" s="9" t="s">
        <v>2065</v>
      </c>
      <c r="G694" s="9" t="s">
        <v>300</v>
      </c>
      <c r="H694" s="10">
        <v>4903</v>
      </c>
      <c r="I694" s="10">
        <v>5638</v>
      </c>
      <c r="J694" s="10">
        <v>6374</v>
      </c>
      <c r="K694" s="10">
        <v>7109</v>
      </c>
      <c r="L694" s="10">
        <v>7845</v>
      </c>
      <c r="M694" s="10">
        <v>22737</v>
      </c>
      <c r="N694" s="9">
        <v>0</v>
      </c>
    </row>
    <row r="695" spans="3:14" ht="15.75" hidden="1" x14ac:dyDescent="0.25">
      <c r="C695" s="8" t="s">
        <v>2066</v>
      </c>
      <c r="D695" s="9" t="s">
        <v>12</v>
      </c>
      <c r="E695" s="9" t="s">
        <v>2067</v>
      </c>
      <c r="F695" s="9" t="s">
        <v>2068</v>
      </c>
      <c r="G695" s="9" t="s">
        <v>121</v>
      </c>
      <c r="H695" s="10">
        <v>5675</v>
      </c>
      <c r="I695" s="10">
        <v>6527</v>
      </c>
      <c r="J695" s="10">
        <v>7378</v>
      </c>
      <c r="K695" s="10">
        <v>8230</v>
      </c>
      <c r="L695" s="10">
        <v>9081</v>
      </c>
      <c r="M695" s="10">
        <v>22737</v>
      </c>
      <c r="N695" s="9">
        <v>0</v>
      </c>
    </row>
    <row r="696" spans="3:14" ht="15.75" hidden="1" x14ac:dyDescent="0.25">
      <c r="C696" s="8" t="s">
        <v>2069</v>
      </c>
      <c r="D696" s="9" t="s">
        <v>12</v>
      </c>
      <c r="E696" s="9" t="s">
        <v>2070</v>
      </c>
      <c r="F696" s="9" t="s">
        <v>2071</v>
      </c>
      <c r="G696" s="9" t="s">
        <v>23</v>
      </c>
      <c r="H696" s="10">
        <v>6570</v>
      </c>
      <c r="I696" s="10">
        <v>7555</v>
      </c>
      <c r="J696" s="10">
        <v>8541</v>
      </c>
      <c r="K696" s="10">
        <v>9527</v>
      </c>
      <c r="L696" s="10">
        <v>10512</v>
      </c>
      <c r="M696" s="10">
        <v>22737</v>
      </c>
      <c r="N696" s="9">
        <v>0</v>
      </c>
    </row>
    <row r="697" spans="3:14" ht="15.75" hidden="1" x14ac:dyDescent="0.25">
      <c r="C697" s="8" t="s">
        <v>2072</v>
      </c>
      <c r="D697" s="9" t="s">
        <v>12</v>
      </c>
      <c r="E697" s="9" t="s">
        <v>2073</v>
      </c>
      <c r="F697" s="9" t="s">
        <v>2074</v>
      </c>
      <c r="G697" s="9" t="s">
        <v>248</v>
      </c>
      <c r="H697" s="10">
        <v>4235</v>
      </c>
      <c r="I697" s="10">
        <v>4870</v>
      </c>
      <c r="J697" s="10">
        <v>5506</v>
      </c>
      <c r="K697" s="10">
        <v>6141</v>
      </c>
      <c r="L697" s="10">
        <v>6776</v>
      </c>
      <c r="M697" s="10">
        <v>22737</v>
      </c>
      <c r="N697" s="9">
        <v>0</v>
      </c>
    </row>
    <row r="698" spans="3:14" ht="15.75" hidden="1" x14ac:dyDescent="0.25">
      <c r="C698" s="8" t="s">
        <v>2075</v>
      </c>
      <c r="D698" s="9" t="s">
        <v>12</v>
      </c>
      <c r="E698" s="9" t="s">
        <v>2076</v>
      </c>
      <c r="F698" s="9" t="s">
        <v>2077</v>
      </c>
      <c r="G698" s="9" t="s">
        <v>32</v>
      </c>
      <c r="H698" s="10">
        <v>7243</v>
      </c>
      <c r="I698" s="10">
        <v>8330</v>
      </c>
      <c r="J698" s="10">
        <v>9417</v>
      </c>
      <c r="K698" s="10">
        <v>10503</v>
      </c>
      <c r="L698" s="10">
        <v>11590</v>
      </c>
      <c r="M698" s="10">
        <v>22737</v>
      </c>
      <c r="N698" s="9">
        <v>0</v>
      </c>
    </row>
    <row r="699" spans="3:14" ht="15.75" hidden="1" x14ac:dyDescent="0.25">
      <c r="C699" s="8" t="s">
        <v>2078</v>
      </c>
      <c r="D699" s="9" t="s">
        <v>12</v>
      </c>
      <c r="E699" s="9" t="s">
        <v>2079</v>
      </c>
      <c r="F699" s="9" t="s">
        <v>2080</v>
      </c>
      <c r="G699" s="9" t="s">
        <v>100</v>
      </c>
      <c r="H699" s="10">
        <v>7606</v>
      </c>
      <c r="I699" s="10">
        <v>8746</v>
      </c>
      <c r="J699" s="10">
        <v>9887</v>
      </c>
      <c r="K699" s="10">
        <v>11028</v>
      </c>
      <c r="L699" s="10">
        <v>12170</v>
      </c>
      <c r="M699" s="10">
        <v>22737</v>
      </c>
      <c r="N699" s="9">
        <v>0</v>
      </c>
    </row>
    <row r="700" spans="3:14" ht="15.75" hidden="1" x14ac:dyDescent="0.25">
      <c r="C700" s="8" t="s">
        <v>2081</v>
      </c>
      <c r="D700" s="9" t="s">
        <v>12</v>
      </c>
      <c r="E700" s="9" t="s">
        <v>2082</v>
      </c>
      <c r="F700" s="9" t="s">
        <v>2083</v>
      </c>
      <c r="G700" s="9" t="s">
        <v>108</v>
      </c>
      <c r="H700" s="10">
        <v>3841</v>
      </c>
      <c r="I700" s="10">
        <v>4418</v>
      </c>
      <c r="J700" s="10">
        <v>4994</v>
      </c>
      <c r="K700" s="10">
        <v>5570</v>
      </c>
      <c r="L700" s="10">
        <v>6146</v>
      </c>
      <c r="M700" s="10">
        <v>22737</v>
      </c>
      <c r="N700" s="9">
        <v>1</v>
      </c>
    </row>
    <row r="701" spans="3:14" ht="15.75" hidden="1" x14ac:dyDescent="0.25">
      <c r="C701" s="8" t="s">
        <v>2084</v>
      </c>
      <c r="D701" s="9" t="s">
        <v>12</v>
      </c>
      <c r="E701" s="9" t="s">
        <v>2085</v>
      </c>
      <c r="F701" s="9" t="s">
        <v>2086</v>
      </c>
      <c r="G701" s="9" t="s">
        <v>248</v>
      </c>
      <c r="H701" s="10">
        <v>4235</v>
      </c>
      <c r="I701" s="10">
        <v>4870</v>
      </c>
      <c r="J701" s="10">
        <v>5506</v>
      </c>
      <c r="K701" s="10">
        <v>6141</v>
      </c>
      <c r="L701" s="10">
        <v>6776</v>
      </c>
      <c r="M701" s="10">
        <v>22737</v>
      </c>
      <c r="N701" s="9">
        <v>1</v>
      </c>
    </row>
    <row r="702" spans="3:14" ht="15.75" hidden="1" x14ac:dyDescent="0.25">
      <c r="C702" s="8" t="s">
        <v>2087</v>
      </c>
      <c r="D702" s="9" t="s">
        <v>12</v>
      </c>
      <c r="E702" s="9" t="s">
        <v>2088</v>
      </c>
      <c r="F702" s="9" t="s">
        <v>2089</v>
      </c>
      <c r="G702" s="9" t="s">
        <v>300</v>
      </c>
      <c r="H702" s="10">
        <v>4903</v>
      </c>
      <c r="I702" s="10">
        <v>5638</v>
      </c>
      <c r="J702" s="10">
        <v>6374</v>
      </c>
      <c r="K702" s="10">
        <v>7109</v>
      </c>
      <c r="L702" s="10">
        <v>7845</v>
      </c>
      <c r="M702" s="10">
        <v>22737</v>
      </c>
      <c r="N702" s="9">
        <v>0</v>
      </c>
    </row>
    <row r="703" spans="3:14" ht="15.75" hidden="1" x14ac:dyDescent="0.25">
      <c r="C703" s="8" t="s">
        <v>2090</v>
      </c>
      <c r="D703" s="9" t="s">
        <v>12</v>
      </c>
      <c r="E703" s="9" t="s">
        <v>2091</v>
      </c>
      <c r="F703" s="9" t="s">
        <v>2092</v>
      </c>
      <c r="G703" s="9" t="s">
        <v>121</v>
      </c>
      <c r="H703" s="10">
        <v>5675</v>
      </c>
      <c r="I703" s="10">
        <v>6527</v>
      </c>
      <c r="J703" s="10">
        <v>7378</v>
      </c>
      <c r="K703" s="10">
        <v>8230</v>
      </c>
      <c r="L703" s="10">
        <v>9081</v>
      </c>
      <c r="M703" s="10">
        <v>22737</v>
      </c>
      <c r="N703" s="9">
        <v>0</v>
      </c>
    </row>
    <row r="704" spans="3:14" ht="15.75" hidden="1" x14ac:dyDescent="0.25">
      <c r="C704" s="8" t="s">
        <v>2093</v>
      </c>
      <c r="D704" s="9" t="s">
        <v>12</v>
      </c>
      <c r="E704" s="9" t="s">
        <v>2094</v>
      </c>
      <c r="F704" s="9" t="s">
        <v>2095</v>
      </c>
      <c r="G704" s="9" t="s">
        <v>1596</v>
      </c>
      <c r="H704" s="10">
        <v>6257</v>
      </c>
      <c r="I704" s="10">
        <v>7196</v>
      </c>
      <c r="J704" s="10">
        <v>8134</v>
      </c>
      <c r="K704" s="10">
        <v>9073</v>
      </c>
      <c r="L704" s="10">
        <v>10012</v>
      </c>
      <c r="M704" s="10">
        <v>22737</v>
      </c>
      <c r="N704" s="9">
        <v>0</v>
      </c>
    </row>
    <row r="705" spans="3:14" ht="15.75" hidden="1" x14ac:dyDescent="0.25">
      <c r="C705" s="8" t="s">
        <v>2096</v>
      </c>
      <c r="D705" s="9" t="s">
        <v>12</v>
      </c>
      <c r="E705" s="9" t="s">
        <v>2097</v>
      </c>
      <c r="F705" s="9" t="s">
        <v>2098</v>
      </c>
      <c r="G705" s="9" t="s">
        <v>2099</v>
      </c>
      <c r="H705" s="10">
        <v>3318</v>
      </c>
      <c r="I705" s="10">
        <v>3816</v>
      </c>
      <c r="J705" s="10">
        <v>4314</v>
      </c>
      <c r="K705" s="10">
        <v>4812</v>
      </c>
      <c r="L705" s="10">
        <v>5309</v>
      </c>
      <c r="M705" s="10">
        <v>22737</v>
      </c>
      <c r="N705" s="9">
        <v>1</v>
      </c>
    </row>
    <row r="706" spans="3:14" ht="15.75" hidden="1" x14ac:dyDescent="0.25">
      <c r="C706" s="8" t="s">
        <v>2100</v>
      </c>
      <c r="D706" s="9" t="s">
        <v>12</v>
      </c>
      <c r="E706" s="9" t="s">
        <v>2101</v>
      </c>
      <c r="F706" s="9" t="s">
        <v>2102</v>
      </c>
      <c r="G706" s="9" t="s">
        <v>43</v>
      </c>
      <c r="H706" s="10">
        <v>3484</v>
      </c>
      <c r="I706" s="10">
        <v>4007</v>
      </c>
      <c r="J706" s="10">
        <v>4530</v>
      </c>
      <c r="K706" s="10">
        <v>5052</v>
      </c>
      <c r="L706" s="10">
        <v>5575</v>
      </c>
      <c r="M706" s="10">
        <v>22737</v>
      </c>
      <c r="N706" s="9">
        <v>1</v>
      </c>
    </row>
    <row r="707" spans="3:14" ht="15.75" hidden="1" x14ac:dyDescent="0.25">
      <c r="C707" s="8" t="s">
        <v>2103</v>
      </c>
      <c r="D707" s="9" t="s">
        <v>12</v>
      </c>
      <c r="E707" s="9" t="s">
        <v>2104</v>
      </c>
      <c r="F707" s="9" t="s">
        <v>2105</v>
      </c>
      <c r="G707" s="9" t="s">
        <v>47</v>
      </c>
      <c r="H707" s="10">
        <v>4033</v>
      </c>
      <c r="I707" s="10">
        <v>4638</v>
      </c>
      <c r="J707" s="10">
        <v>5244</v>
      </c>
      <c r="K707" s="10">
        <v>5849</v>
      </c>
      <c r="L707" s="10">
        <v>6454</v>
      </c>
      <c r="M707" s="10">
        <v>22737</v>
      </c>
      <c r="N707" s="9">
        <v>1</v>
      </c>
    </row>
    <row r="708" spans="3:14" ht="15.75" hidden="1" x14ac:dyDescent="0.25">
      <c r="C708" s="8" t="s">
        <v>2106</v>
      </c>
      <c r="D708" s="9" t="s">
        <v>12</v>
      </c>
      <c r="E708" s="9" t="s">
        <v>2107</v>
      </c>
      <c r="F708" s="9" t="s">
        <v>2108</v>
      </c>
      <c r="G708" s="9" t="s">
        <v>270</v>
      </c>
      <c r="H708" s="10">
        <v>4447</v>
      </c>
      <c r="I708" s="10">
        <v>5114</v>
      </c>
      <c r="J708" s="10">
        <v>5781</v>
      </c>
      <c r="K708" s="10">
        <v>6448</v>
      </c>
      <c r="L708" s="10">
        <v>7115</v>
      </c>
      <c r="M708" s="10">
        <v>22737</v>
      </c>
      <c r="N708" s="9">
        <v>1</v>
      </c>
    </row>
    <row r="709" spans="3:14" ht="15.75" hidden="1" x14ac:dyDescent="0.25">
      <c r="C709" s="8" t="s">
        <v>2109</v>
      </c>
      <c r="D709" s="9" t="s">
        <v>12</v>
      </c>
      <c r="E709" s="9" t="s">
        <v>2110</v>
      </c>
      <c r="F709" s="9" t="s">
        <v>2111</v>
      </c>
      <c r="G709" s="9" t="s">
        <v>255</v>
      </c>
      <c r="H709" s="10">
        <v>5405</v>
      </c>
      <c r="I709" s="10">
        <v>6216</v>
      </c>
      <c r="J709" s="10">
        <v>7027</v>
      </c>
      <c r="K709" s="10">
        <v>7838</v>
      </c>
      <c r="L709" s="10">
        <v>8649</v>
      </c>
      <c r="M709" s="10">
        <v>22737</v>
      </c>
      <c r="N709" s="9">
        <v>1</v>
      </c>
    </row>
    <row r="710" spans="3:14" ht="15.75" hidden="1" x14ac:dyDescent="0.25">
      <c r="C710" s="8" t="s">
        <v>2112</v>
      </c>
      <c r="D710" s="9" t="s">
        <v>52</v>
      </c>
      <c r="E710" s="9" t="s">
        <v>2113</v>
      </c>
      <c r="F710" s="9" t="s">
        <v>2114</v>
      </c>
      <c r="G710" s="9" t="s">
        <v>55</v>
      </c>
      <c r="H710" s="10">
        <v>6655</v>
      </c>
      <c r="I710" s="10">
        <v>7320</v>
      </c>
      <c r="J710" s="10">
        <v>7986</v>
      </c>
      <c r="K710" s="10">
        <v>8908</v>
      </c>
      <c r="L710" s="10">
        <v>9830</v>
      </c>
      <c r="M710" s="10">
        <v>22737</v>
      </c>
      <c r="N710" s="9">
        <v>0</v>
      </c>
    </row>
    <row r="711" spans="3:14" ht="15.75" hidden="1" x14ac:dyDescent="0.25">
      <c r="C711" s="8" t="s">
        <v>2115</v>
      </c>
      <c r="D711" s="9" t="s">
        <v>52</v>
      </c>
      <c r="E711" s="9" t="s">
        <v>2116</v>
      </c>
      <c r="F711" s="9" t="s">
        <v>2117</v>
      </c>
      <c r="G711" s="9" t="s">
        <v>59</v>
      </c>
      <c r="H711" s="10">
        <v>7337</v>
      </c>
      <c r="I711" s="10">
        <v>8071</v>
      </c>
      <c r="J711" s="10">
        <v>8804</v>
      </c>
      <c r="K711" s="10">
        <v>9821</v>
      </c>
      <c r="L711" s="10">
        <v>10838</v>
      </c>
      <c r="M711" s="10">
        <v>22737</v>
      </c>
      <c r="N711" s="9">
        <v>0</v>
      </c>
    </row>
    <row r="712" spans="3:14" ht="15.75" hidden="1" x14ac:dyDescent="0.25">
      <c r="C712" s="8" t="s">
        <v>2118</v>
      </c>
      <c r="D712" s="9" t="s">
        <v>52</v>
      </c>
      <c r="E712" s="9" t="s">
        <v>2119</v>
      </c>
      <c r="F712" s="9" t="s">
        <v>2120</v>
      </c>
      <c r="G712" s="9" t="s">
        <v>833</v>
      </c>
      <c r="H712" s="10">
        <v>8493</v>
      </c>
      <c r="I712" s="10">
        <v>9343</v>
      </c>
      <c r="J712" s="10">
        <v>10192</v>
      </c>
      <c r="K712" s="10">
        <v>11369</v>
      </c>
      <c r="L712" s="10">
        <v>12546</v>
      </c>
      <c r="M712" s="10">
        <v>22737</v>
      </c>
      <c r="N712" s="9">
        <v>0</v>
      </c>
    </row>
    <row r="713" spans="3:14" ht="15.75" hidden="1" x14ac:dyDescent="0.25">
      <c r="C713" s="8" t="s">
        <v>2121</v>
      </c>
      <c r="D713" s="9" t="s">
        <v>52</v>
      </c>
      <c r="E713" s="9" t="s">
        <v>2122</v>
      </c>
      <c r="F713" s="9" t="s">
        <v>2123</v>
      </c>
      <c r="G713" s="9" t="s">
        <v>837</v>
      </c>
      <c r="H713" s="10">
        <v>9364</v>
      </c>
      <c r="I713" s="10">
        <v>10300</v>
      </c>
      <c r="J713" s="10">
        <v>11237</v>
      </c>
      <c r="K713" s="10">
        <v>12535</v>
      </c>
      <c r="L713" s="10">
        <v>13832</v>
      </c>
      <c r="M713" s="10">
        <v>22737</v>
      </c>
      <c r="N713" s="9">
        <v>0</v>
      </c>
    </row>
    <row r="714" spans="3:14" ht="15.75" hidden="1" x14ac:dyDescent="0.25">
      <c r="C714" s="8" t="s">
        <v>2124</v>
      </c>
      <c r="D714" s="9" t="s">
        <v>52</v>
      </c>
      <c r="E714" s="9" t="s">
        <v>2125</v>
      </c>
      <c r="F714" s="9" t="s">
        <v>2126</v>
      </c>
      <c r="G714" s="9" t="s">
        <v>853</v>
      </c>
      <c r="H714" s="10">
        <v>3529</v>
      </c>
      <c r="I714" s="10">
        <v>3882</v>
      </c>
      <c r="J714" s="10">
        <v>4235</v>
      </c>
      <c r="K714" s="10">
        <v>4724</v>
      </c>
      <c r="L714" s="10">
        <v>5213</v>
      </c>
      <c r="M714" s="10">
        <v>22737</v>
      </c>
      <c r="N714" s="9">
        <v>0</v>
      </c>
    </row>
    <row r="715" spans="3:14" ht="15.75" hidden="1" x14ac:dyDescent="0.25">
      <c r="C715" s="29" t="s">
        <v>2127</v>
      </c>
      <c r="D715" s="30" t="s">
        <v>52</v>
      </c>
      <c r="E715" s="30" t="s">
        <v>2128</v>
      </c>
      <c r="F715" s="30" t="s">
        <v>2129</v>
      </c>
      <c r="G715" s="30" t="s">
        <v>841</v>
      </c>
      <c r="H715" s="31">
        <v>4086</v>
      </c>
      <c r="I715" s="31">
        <v>4494</v>
      </c>
      <c r="J715" s="31">
        <v>4903</v>
      </c>
      <c r="K715" s="31">
        <v>5469</v>
      </c>
      <c r="L715" s="31">
        <v>6035</v>
      </c>
      <c r="M715" s="31">
        <v>22737</v>
      </c>
      <c r="N715" s="30">
        <v>0</v>
      </c>
    </row>
    <row r="716" spans="3:14" ht="15.75" hidden="1" x14ac:dyDescent="0.25">
      <c r="C716" s="8" t="s">
        <v>2130</v>
      </c>
      <c r="D716" s="9" t="s">
        <v>52</v>
      </c>
      <c r="E716" s="9" t="s">
        <v>2131</v>
      </c>
      <c r="F716" s="9" t="s">
        <v>2132</v>
      </c>
      <c r="G716" s="9" t="s">
        <v>845</v>
      </c>
      <c r="H716" s="10">
        <v>4966</v>
      </c>
      <c r="I716" s="10">
        <v>5463</v>
      </c>
      <c r="J716" s="10">
        <v>5959</v>
      </c>
      <c r="K716" s="10">
        <v>6647</v>
      </c>
      <c r="L716" s="10">
        <v>7336</v>
      </c>
      <c r="M716" s="10">
        <v>22737</v>
      </c>
      <c r="N716" s="9">
        <v>0</v>
      </c>
    </row>
    <row r="717" spans="3:14" ht="15.75" hidden="1" x14ac:dyDescent="0.25">
      <c r="C717" s="8" t="s">
        <v>2133</v>
      </c>
      <c r="D717" s="9" t="s">
        <v>52</v>
      </c>
      <c r="E717" s="9" t="s">
        <v>2134</v>
      </c>
      <c r="F717" s="9" t="s">
        <v>2135</v>
      </c>
      <c r="G717" s="9" t="s">
        <v>130</v>
      </c>
      <c r="H717" s="10">
        <v>5475</v>
      </c>
      <c r="I717" s="10">
        <v>6022</v>
      </c>
      <c r="J717" s="10">
        <v>6570</v>
      </c>
      <c r="K717" s="10">
        <v>7329</v>
      </c>
      <c r="L717" s="10">
        <v>8087</v>
      </c>
      <c r="M717" s="10">
        <v>22737</v>
      </c>
      <c r="N717" s="9">
        <v>0</v>
      </c>
    </row>
    <row r="718" spans="3:14" ht="15.75" hidden="1" x14ac:dyDescent="0.25">
      <c r="C718" s="8" t="s">
        <v>2136</v>
      </c>
      <c r="D718" s="9" t="s">
        <v>52</v>
      </c>
      <c r="E718" s="9" t="s">
        <v>2137</v>
      </c>
      <c r="F718" s="9" t="s">
        <v>2138</v>
      </c>
      <c r="G718" s="9" t="s">
        <v>135</v>
      </c>
      <c r="H718" s="10">
        <v>6338</v>
      </c>
      <c r="I718" s="10">
        <v>6972</v>
      </c>
      <c r="J718" s="10">
        <v>7605</v>
      </c>
      <c r="K718" s="10">
        <v>8484</v>
      </c>
      <c r="L718" s="10">
        <v>9362</v>
      </c>
      <c r="M718" s="10">
        <v>22737</v>
      </c>
      <c r="N718" s="9">
        <v>0</v>
      </c>
    </row>
    <row r="719" spans="3:14" ht="15.75" hidden="1" x14ac:dyDescent="0.25">
      <c r="C719" s="8" t="s">
        <v>2139</v>
      </c>
      <c r="D719" s="9" t="s">
        <v>72</v>
      </c>
      <c r="E719" s="9" t="s">
        <v>2140</v>
      </c>
      <c r="F719" s="9" t="s">
        <v>2141</v>
      </c>
      <c r="G719" s="9" t="s">
        <v>91</v>
      </c>
      <c r="H719" s="10">
        <v>2730</v>
      </c>
      <c r="I719" s="10">
        <v>3003</v>
      </c>
      <c r="J719" s="10">
        <v>3276</v>
      </c>
      <c r="K719" s="10">
        <v>3549</v>
      </c>
      <c r="L719" s="10">
        <v>3822</v>
      </c>
      <c r="M719" s="10">
        <v>22737</v>
      </c>
      <c r="N719" s="9">
        <v>1</v>
      </c>
    </row>
    <row r="720" spans="3:14" ht="15.75" hidden="1" x14ac:dyDescent="0.25">
      <c r="C720" s="8" t="s">
        <v>2142</v>
      </c>
      <c r="D720" s="9" t="s">
        <v>72</v>
      </c>
      <c r="E720" s="9" t="s">
        <v>2143</v>
      </c>
      <c r="F720" s="9" t="s">
        <v>2144</v>
      </c>
      <c r="G720" s="9" t="s">
        <v>508</v>
      </c>
      <c r="H720" s="10">
        <v>2867</v>
      </c>
      <c r="I720" s="10">
        <v>3153</v>
      </c>
      <c r="J720" s="10">
        <v>3440</v>
      </c>
      <c r="K720" s="10">
        <v>3727</v>
      </c>
      <c r="L720" s="10">
        <v>4013</v>
      </c>
      <c r="M720" s="10">
        <v>22737</v>
      </c>
      <c r="N720" s="9">
        <v>1</v>
      </c>
    </row>
    <row r="721" spans="3:14" ht="15.75" hidden="1" x14ac:dyDescent="0.25">
      <c r="C721" s="8" t="s">
        <v>2145</v>
      </c>
      <c r="D721" s="9" t="s">
        <v>2146</v>
      </c>
      <c r="E721" s="9" t="s">
        <v>2147</v>
      </c>
      <c r="F721" s="9" t="s">
        <v>2148</v>
      </c>
      <c r="G721" s="9" t="s">
        <v>2149</v>
      </c>
      <c r="H721" s="10">
        <v>2730</v>
      </c>
      <c r="I721" s="10">
        <v>6338</v>
      </c>
      <c r="J721" s="10">
        <v>9973</v>
      </c>
      <c r="K721" s="10">
        <v>13606</v>
      </c>
      <c r="L721" s="10">
        <v>17240</v>
      </c>
      <c r="M721" s="10">
        <v>22737</v>
      </c>
      <c r="N721" s="9">
        <v>0</v>
      </c>
    </row>
    <row r="722" spans="3:14" ht="15.75" hidden="1" x14ac:dyDescent="0.25">
      <c r="C722" s="8" t="s">
        <v>2150</v>
      </c>
      <c r="D722" s="9" t="s">
        <v>199</v>
      </c>
      <c r="E722" s="9" t="s">
        <v>2151</v>
      </c>
      <c r="F722" s="9" t="s">
        <v>2152</v>
      </c>
      <c r="G722" s="9" t="s">
        <v>341</v>
      </c>
      <c r="H722" s="10">
        <v>5134</v>
      </c>
      <c r="I722" s="10">
        <v>5648</v>
      </c>
      <c r="J722" s="10">
        <v>6162</v>
      </c>
      <c r="K722" s="10">
        <v>6675</v>
      </c>
      <c r="L722" s="10">
        <v>7189</v>
      </c>
      <c r="M722" s="10">
        <v>22737</v>
      </c>
      <c r="N722" s="9">
        <v>1</v>
      </c>
    </row>
    <row r="723" spans="3:14" ht="15.75" hidden="1" x14ac:dyDescent="0.25">
      <c r="C723" s="8" t="s">
        <v>2153</v>
      </c>
      <c r="D723" s="9" t="s">
        <v>199</v>
      </c>
      <c r="E723" s="9" t="s">
        <v>2154</v>
      </c>
      <c r="F723" s="9" t="s">
        <v>2155</v>
      </c>
      <c r="G723" s="9" t="s">
        <v>366</v>
      </c>
      <c r="H723" s="10">
        <v>5944</v>
      </c>
      <c r="I723" s="10">
        <v>6538</v>
      </c>
      <c r="J723" s="10">
        <v>7133</v>
      </c>
      <c r="K723" s="10">
        <v>7727</v>
      </c>
      <c r="L723" s="10">
        <v>8322</v>
      </c>
      <c r="M723" s="10">
        <v>22737</v>
      </c>
      <c r="N723" s="9">
        <v>1</v>
      </c>
    </row>
    <row r="724" spans="3:14" ht="15.75" hidden="1" x14ac:dyDescent="0.25">
      <c r="C724" s="8" t="s">
        <v>2156</v>
      </c>
      <c r="D724" s="9" t="s">
        <v>199</v>
      </c>
      <c r="E724" s="9" t="s">
        <v>2157</v>
      </c>
      <c r="F724" s="9" t="s">
        <v>2158</v>
      </c>
      <c r="G724" s="9" t="s">
        <v>728</v>
      </c>
      <c r="H724" s="10">
        <v>6553</v>
      </c>
      <c r="I724" s="10">
        <v>7209</v>
      </c>
      <c r="J724" s="10">
        <v>7864</v>
      </c>
      <c r="K724" s="10">
        <v>8519</v>
      </c>
      <c r="L724" s="10">
        <v>9175</v>
      </c>
      <c r="M724" s="10">
        <v>22737</v>
      </c>
      <c r="N724" s="9">
        <v>0</v>
      </c>
    </row>
    <row r="725" spans="3:14" ht="15.75" hidden="1" x14ac:dyDescent="0.25">
      <c r="C725" s="8" t="s">
        <v>2159</v>
      </c>
      <c r="D725" s="9" t="s">
        <v>199</v>
      </c>
      <c r="E725" s="9" t="s">
        <v>2160</v>
      </c>
      <c r="F725" s="9" t="s">
        <v>2161</v>
      </c>
      <c r="G725" s="9" t="s">
        <v>1429</v>
      </c>
      <c r="H725" s="10">
        <v>7225</v>
      </c>
      <c r="I725" s="10">
        <v>7947</v>
      </c>
      <c r="J725" s="10">
        <v>8670</v>
      </c>
      <c r="K725" s="10">
        <v>9393</v>
      </c>
      <c r="L725" s="10">
        <v>10115</v>
      </c>
      <c r="M725" s="10">
        <v>22737</v>
      </c>
      <c r="N725" s="9">
        <v>0</v>
      </c>
    </row>
    <row r="726" spans="3:14" ht="15.75" hidden="1" x14ac:dyDescent="0.25">
      <c r="C726" s="8" t="s">
        <v>2162</v>
      </c>
      <c r="D726" s="9" t="s">
        <v>199</v>
      </c>
      <c r="E726" s="9" t="s">
        <v>2163</v>
      </c>
      <c r="F726" s="9" t="s">
        <v>2164</v>
      </c>
      <c r="G726" s="9" t="s">
        <v>337</v>
      </c>
      <c r="H726" s="10">
        <v>3649</v>
      </c>
      <c r="I726" s="10">
        <v>4014</v>
      </c>
      <c r="J726" s="10">
        <v>4379</v>
      </c>
      <c r="K726" s="10">
        <v>4744</v>
      </c>
      <c r="L726" s="10">
        <v>5109</v>
      </c>
      <c r="M726" s="10">
        <v>22737</v>
      </c>
      <c r="N726" s="9">
        <v>1</v>
      </c>
    </row>
    <row r="727" spans="3:14" ht="15.75" hidden="1" x14ac:dyDescent="0.25">
      <c r="C727" s="8" t="s">
        <v>2165</v>
      </c>
      <c r="D727" s="9" t="s">
        <v>199</v>
      </c>
      <c r="E727" s="9" t="s">
        <v>2166</v>
      </c>
      <c r="F727" s="9" t="s">
        <v>2167</v>
      </c>
      <c r="G727" s="9" t="s">
        <v>212</v>
      </c>
      <c r="H727" s="10">
        <v>4023</v>
      </c>
      <c r="I727" s="10">
        <v>4425</v>
      </c>
      <c r="J727" s="10">
        <v>4828</v>
      </c>
      <c r="K727" s="10">
        <v>5230</v>
      </c>
      <c r="L727" s="10">
        <v>5632</v>
      </c>
      <c r="M727" s="10">
        <v>22737</v>
      </c>
      <c r="N727" s="9">
        <v>1</v>
      </c>
    </row>
    <row r="728" spans="3:14" ht="15.75" hidden="1" x14ac:dyDescent="0.25">
      <c r="C728" s="8" t="s">
        <v>2168</v>
      </c>
      <c r="D728" s="9" t="s">
        <v>199</v>
      </c>
      <c r="E728" s="9" t="s">
        <v>2169</v>
      </c>
      <c r="F728" s="9" t="s">
        <v>2170</v>
      </c>
      <c r="G728" s="9" t="s">
        <v>359</v>
      </c>
      <c r="H728" s="10">
        <v>4435</v>
      </c>
      <c r="I728" s="10">
        <v>4879</v>
      </c>
      <c r="J728" s="10">
        <v>5323</v>
      </c>
      <c r="K728" s="10">
        <v>5766</v>
      </c>
      <c r="L728" s="10">
        <v>6210</v>
      </c>
      <c r="M728" s="10">
        <v>22737</v>
      </c>
      <c r="N728" s="9">
        <v>1</v>
      </c>
    </row>
    <row r="729" spans="3:14" ht="15.75" hidden="1" x14ac:dyDescent="0.25">
      <c r="C729" s="8" t="s">
        <v>2171</v>
      </c>
      <c r="D729" s="9" t="s">
        <v>199</v>
      </c>
      <c r="E729" s="9" t="s">
        <v>2172</v>
      </c>
      <c r="F729" s="9" t="s">
        <v>2173</v>
      </c>
      <c r="G729" s="9" t="s">
        <v>2174</v>
      </c>
      <c r="H729" s="10">
        <v>4890</v>
      </c>
      <c r="I729" s="10">
        <v>5379</v>
      </c>
      <c r="J729" s="10">
        <v>5868</v>
      </c>
      <c r="K729" s="10">
        <v>6357</v>
      </c>
      <c r="L729" s="10">
        <v>6846</v>
      </c>
      <c r="M729" s="10">
        <v>22737</v>
      </c>
      <c r="N729" s="9">
        <v>1</v>
      </c>
    </row>
    <row r="730" spans="3:14" ht="15.75" hidden="1" x14ac:dyDescent="0.25">
      <c r="C730" s="8" t="s">
        <v>2175</v>
      </c>
      <c r="D730" s="9" t="s">
        <v>12</v>
      </c>
      <c r="E730" s="9" t="s">
        <v>2176</v>
      </c>
      <c r="F730" s="9" t="s">
        <v>2177</v>
      </c>
      <c r="G730" s="9" t="s">
        <v>108</v>
      </c>
      <c r="H730" s="10">
        <v>3841</v>
      </c>
      <c r="I730" s="10">
        <v>4418</v>
      </c>
      <c r="J730" s="10">
        <v>4994</v>
      </c>
      <c r="K730" s="10">
        <v>5570</v>
      </c>
      <c r="L730" s="10">
        <v>6146</v>
      </c>
      <c r="M730" s="10">
        <v>22737</v>
      </c>
      <c r="N730" s="9">
        <v>0</v>
      </c>
    </row>
    <row r="731" spans="3:14" ht="15.75" hidden="1" x14ac:dyDescent="0.25">
      <c r="C731" s="8" t="s">
        <v>2178</v>
      </c>
      <c r="D731" s="9" t="s">
        <v>12</v>
      </c>
      <c r="E731" s="9" t="s">
        <v>2179</v>
      </c>
      <c r="F731" s="9" t="s">
        <v>2180</v>
      </c>
      <c r="G731" s="9" t="s">
        <v>47</v>
      </c>
      <c r="H731" s="10">
        <v>4033</v>
      </c>
      <c r="I731" s="10">
        <v>4638</v>
      </c>
      <c r="J731" s="10">
        <v>5244</v>
      </c>
      <c r="K731" s="10">
        <v>5849</v>
      </c>
      <c r="L731" s="10">
        <v>6454</v>
      </c>
      <c r="M731" s="10">
        <v>22737</v>
      </c>
      <c r="N731" s="9">
        <v>0</v>
      </c>
    </row>
    <row r="732" spans="3:14" ht="15.75" hidden="1" x14ac:dyDescent="0.25">
      <c r="C732" s="8" t="s">
        <v>2181</v>
      </c>
      <c r="D732" s="9" t="s">
        <v>12</v>
      </c>
      <c r="E732" s="9" t="s">
        <v>2182</v>
      </c>
      <c r="F732" s="9" t="s">
        <v>2183</v>
      </c>
      <c r="G732" s="9" t="s">
        <v>15</v>
      </c>
      <c r="H732" s="10">
        <v>4669</v>
      </c>
      <c r="I732" s="10">
        <v>5370</v>
      </c>
      <c r="J732" s="10">
        <v>6070</v>
      </c>
      <c r="K732" s="10">
        <v>6770</v>
      </c>
      <c r="L732" s="10">
        <v>7471</v>
      </c>
      <c r="M732" s="10">
        <v>22737</v>
      </c>
      <c r="N732" s="9">
        <v>0</v>
      </c>
    </row>
    <row r="733" spans="3:14" ht="15.75" hidden="1" x14ac:dyDescent="0.25">
      <c r="C733" s="8" t="s">
        <v>2184</v>
      </c>
      <c r="D733" s="9" t="s">
        <v>12</v>
      </c>
      <c r="E733" s="9" t="s">
        <v>2185</v>
      </c>
      <c r="F733" s="9" t="s">
        <v>2186</v>
      </c>
      <c r="G733" s="9" t="s">
        <v>121</v>
      </c>
      <c r="H733" s="10">
        <v>5675</v>
      </c>
      <c r="I733" s="10">
        <v>6527</v>
      </c>
      <c r="J733" s="10">
        <v>7378</v>
      </c>
      <c r="K733" s="10">
        <v>8230</v>
      </c>
      <c r="L733" s="10">
        <v>9081</v>
      </c>
      <c r="M733" s="10">
        <v>22737</v>
      </c>
      <c r="N733" s="9">
        <v>0</v>
      </c>
    </row>
    <row r="734" spans="3:14" ht="15.75" hidden="1" x14ac:dyDescent="0.25">
      <c r="C734" s="8" t="s">
        <v>2187</v>
      </c>
      <c r="D734" s="9" t="s">
        <v>12</v>
      </c>
      <c r="E734" s="9" t="s">
        <v>2188</v>
      </c>
      <c r="F734" s="9" t="s">
        <v>2189</v>
      </c>
      <c r="G734" s="9" t="s">
        <v>32</v>
      </c>
      <c r="H734" s="10">
        <v>7243</v>
      </c>
      <c r="I734" s="10">
        <v>8330</v>
      </c>
      <c r="J734" s="10">
        <v>9417</v>
      </c>
      <c r="K734" s="10">
        <v>10503</v>
      </c>
      <c r="L734" s="10">
        <v>11590</v>
      </c>
      <c r="M734" s="10">
        <v>22737</v>
      </c>
      <c r="N734" s="9">
        <v>0</v>
      </c>
    </row>
    <row r="735" spans="3:14" ht="15.75" hidden="1" x14ac:dyDescent="0.25">
      <c r="C735" s="8" t="s">
        <v>2190</v>
      </c>
      <c r="D735" s="9" t="s">
        <v>284</v>
      </c>
      <c r="E735" s="9" t="s">
        <v>2191</v>
      </c>
      <c r="F735" s="9" t="s">
        <v>2192</v>
      </c>
      <c r="G735" s="9" t="s">
        <v>755</v>
      </c>
      <c r="H735" s="10">
        <v>4235</v>
      </c>
      <c r="I735" s="10">
        <v>4659</v>
      </c>
      <c r="J735" s="10">
        <v>5082</v>
      </c>
      <c r="K735" s="10">
        <v>5506</v>
      </c>
      <c r="L735" s="10">
        <v>5929</v>
      </c>
      <c r="M735" s="10">
        <v>22737</v>
      </c>
      <c r="N735" s="9">
        <v>1</v>
      </c>
    </row>
    <row r="736" spans="3:14" ht="15.75" hidden="1" x14ac:dyDescent="0.25">
      <c r="C736" s="8" t="s">
        <v>2193</v>
      </c>
      <c r="D736" s="9" t="s">
        <v>284</v>
      </c>
      <c r="E736" s="9" t="s">
        <v>2194</v>
      </c>
      <c r="F736" s="9" t="s">
        <v>2195</v>
      </c>
      <c r="G736" s="9" t="s">
        <v>607</v>
      </c>
      <c r="H736" s="10">
        <v>4669</v>
      </c>
      <c r="I736" s="10">
        <v>5136</v>
      </c>
      <c r="J736" s="10">
        <v>5603</v>
      </c>
      <c r="K736" s="10">
        <v>6070</v>
      </c>
      <c r="L736" s="10">
        <v>6537</v>
      </c>
      <c r="M736" s="10">
        <v>22737</v>
      </c>
      <c r="N736" s="9">
        <v>1</v>
      </c>
    </row>
    <row r="737" spans="3:14" ht="15.75" hidden="1" x14ac:dyDescent="0.25">
      <c r="C737" s="8" t="s">
        <v>2196</v>
      </c>
      <c r="D737" s="9" t="s">
        <v>284</v>
      </c>
      <c r="E737" s="9" t="s">
        <v>2197</v>
      </c>
      <c r="F737" s="9" t="s">
        <v>2198</v>
      </c>
      <c r="G737" s="9" t="s">
        <v>819</v>
      </c>
      <c r="H737" s="10">
        <v>4903</v>
      </c>
      <c r="I737" s="10">
        <v>5393</v>
      </c>
      <c r="J737" s="10">
        <v>5883</v>
      </c>
      <c r="K737" s="10">
        <v>6374</v>
      </c>
      <c r="L737" s="10">
        <v>6864</v>
      </c>
      <c r="M737" s="10">
        <v>22737</v>
      </c>
      <c r="N737" s="9">
        <v>0</v>
      </c>
    </row>
    <row r="738" spans="3:14" ht="15.75" hidden="1" x14ac:dyDescent="0.25">
      <c r="C738" s="8" t="s">
        <v>2199</v>
      </c>
      <c r="D738" s="9" t="s">
        <v>72</v>
      </c>
      <c r="E738" s="9" t="s">
        <v>2200</v>
      </c>
      <c r="F738" s="9" t="s">
        <v>2201</v>
      </c>
      <c r="G738" s="9" t="s">
        <v>681</v>
      </c>
      <c r="H738" s="10">
        <v>3841</v>
      </c>
      <c r="I738" s="10">
        <v>4226</v>
      </c>
      <c r="J738" s="10">
        <v>4610</v>
      </c>
      <c r="K738" s="10">
        <v>4994</v>
      </c>
      <c r="L738" s="10">
        <v>5378</v>
      </c>
      <c r="M738" s="10">
        <v>22737</v>
      </c>
      <c r="N738" s="9">
        <v>1</v>
      </c>
    </row>
    <row r="739" spans="3:14" ht="15.75" hidden="1" x14ac:dyDescent="0.25">
      <c r="C739" s="8" t="s">
        <v>2202</v>
      </c>
      <c r="D739" s="9" t="s">
        <v>72</v>
      </c>
      <c r="E739" s="9" t="s">
        <v>2203</v>
      </c>
      <c r="F739" s="9" t="s">
        <v>2204</v>
      </c>
      <c r="G739" s="9" t="s">
        <v>504</v>
      </c>
      <c r="H739" s="10">
        <v>3658</v>
      </c>
      <c r="I739" s="10">
        <v>4024</v>
      </c>
      <c r="J739" s="10">
        <v>4390</v>
      </c>
      <c r="K739" s="10">
        <v>4756</v>
      </c>
      <c r="L739" s="10">
        <v>5122</v>
      </c>
      <c r="M739" s="10">
        <v>22737</v>
      </c>
      <c r="N739" s="9">
        <v>1</v>
      </c>
    </row>
    <row r="740" spans="3:14" ht="15.75" hidden="1" x14ac:dyDescent="0.25">
      <c r="C740" s="8" t="s">
        <v>2205</v>
      </c>
      <c r="D740" s="9" t="s">
        <v>284</v>
      </c>
      <c r="E740" s="9" t="s">
        <v>2206</v>
      </c>
      <c r="F740" s="9" t="s">
        <v>2207</v>
      </c>
      <c r="G740" s="9" t="s">
        <v>607</v>
      </c>
      <c r="H740" s="10">
        <v>4669</v>
      </c>
      <c r="I740" s="10">
        <v>5136</v>
      </c>
      <c r="J740" s="10">
        <v>5603</v>
      </c>
      <c r="K740" s="10">
        <v>6070</v>
      </c>
      <c r="L740" s="10">
        <v>6537</v>
      </c>
      <c r="M740" s="10">
        <v>22737</v>
      </c>
      <c r="N740" s="9">
        <v>1</v>
      </c>
    </row>
    <row r="741" spans="3:14" ht="15.75" hidden="1" x14ac:dyDescent="0.25">
      <c r="C741" s="8" t="s">
        <v>2208</v>
      </c>
      <c r="D741" s="9" t="s">
        <v>284</v>
      </c>
      <c r="E741" s="9" t="s">
        <v>2209</v>
      </c>
      <c r="F741" s="9" t="s">
        <v>2210</v>
      </c>
      <c r="G741" s="9" t="s">
        <v>1140</v>
      </c>
      <c r="H741" s="10">
        <v>5405</v>
      </c>
      <c r="I741" s="10">
        <v>5946</v>
      </c>
      <c r="J741" s="10">
        <v>6486</v>
      </c>
      <c r="K741" s="10">
        <v>7027</v>
      </c>
      <c r="L741" s="10">
        <v>7567</v>
      </c>
      <c r="M741" s="10">
        <v>22737</v>
      </c>
      <c r="N741" s="9">
        <v>1</v>
      </c>
    </row>
    <row r="742" spans="3:14" ht="15.75" hidden="1" x14ac:dyDescent="0.25">
      <c r="C742" s="8" t="s">
        <v>2211</v>
      </c>
      <c r="D742" s="9" t="s">
        <v>199</v>
      </c>
      <c r="E742" s="9" t="s">
        <v>2212</v>
      </c>
      <c r="F742" s="9" t="s">
        <v>2213</v>
      </c>
      <c r="G742" s="9" t="s">
        <v>1094</v>
      </c>
      <c r="H742" s="10">
        <v>7586</v>
      </c>
      <c r="I742" s="10">
        <v>8345</v>
      </c>
      <c r="J742" s="10">
        <v>9104</v>
      </c>
      <c r="K742" s="10">
        <v>9862</v>
      </c>
      <c r="L742" s="10">
        <v>10621</v>
      </c>
      <c r="M742" s="10">
        <v>22737</v>
      </c>
      <c r="N742" s="9">
        <v>0</v>
      </c>
    </row>
    <row r="743" spans="3:14" ht="15.75" hidden="1" x14ac:dyDescent="0.25">
      <c r="C743" s="8" t="s">
        <v>2214</v>
      </c>
      <c r="D743" s="9" t="s">
        <v>199</v>
      </c>
      <c r="E743" s="9" t="s">
        <v>2215</v>
      </c>
      <c r="F743" s="9" t="s">
        <v>2216</v>
      </c>
      <c r="G743" s="9" t="s">
        <v>349</v>
      </c>
      <c r="H743" s="10">
        <v>8364</v>
      </c>
      <c r="I743" s="10">
        <v>9200</v>
      </c>
      <c r="J743" s="10">
        <v>10037</v>
      </c>
      <c r="K743" s="10">
        <v>10873</v>
      </c>
      <c r="L743" s="10">
        <v>11709</v>
      </c>
      <c r="M743" s="10">
        <v>22737</v>
      </c>
      <c r="N743" s="9">
        <v>0</v>
      </c>
    </row>
    <row r="744" spans="3:14" ht="15.75" hidden="1" x14ac:dyDescent="0.25">
      <c r="C744" s="8" t="s">
        <v>2217</v>
      </c>
      <c r="D744" s="9" t="s">
        <v>199</v>
      </c>
      <c r="E744" s="9" t="s">
        <v>2218</v>
      </c>
      <c r="F744" s="9" t="s">
        <v>2219</v>
      </c>
      <c r="G744" s="9" t="s">
        <v>1439</v>
      </c>
      <c r="H744" s="10">
        <v>8782</v>
      </c>
      <c r="I744" s="10">
        <v>9660</v>
      </c>
      <c r="J744" s="10">
        <v>10539</v>
      </c>
      <c r="K744" s="10">
        <v>11417</v>
      </c>
      <c r="L744" s="10">
        <v>12295</v>
      </c>
      <c r="M744" s="10">
        <v>22737</v>
      </c>
      <c r="N744" s="9">
        <v>0</v>
      </c>
    </row>
    <row r="745" spans="3:14" ht="15.75" hidden="1" x14ac:dyDescent="0.25">
      <c r="C745" s="8" t="s">
        <v>2220</v>
      </c>
      <c r="D745" s="9" t="s">
        <v>199</v>
      </c>
      <c r="E745" s="9" t="s">
        <v>2221</v>
      </c>
      <c r="F745" s="9" t="s">
        <v>2222</v>
      </c>
      <c r="G745" s="9" t="s">
        <v>1062</v>
      </c>
      <c r="H745" s="10">
        <v>3310</v>
      </c>
      <c r="I745" s="10">
        <v>3641</v>
      </c>
      <c r="J745" s="10">
        <v>3972</v>
      </c>
      <c r="K745" s="10">
        <v>4303</v>
      </c>
      <c r="L745" s="10">
        <v>4634</v>
      </c>
      <c r="M745" s="10">
        <v>22737</v>
      </c>
      <c r="N745" s="9">
        <v>1</v>
      </c>
    </row>
    <row r="746" spans="3:14" ht="15.75" hidden="1" x14ac:dyDescent="0.25">
      <c r="C746" s="8" t="s">
        <v>2223</v>
      </c>
      <c r="D746" s="9" t="s">
        <v>199</v>
      </c>
      <c r="E746" s="9" t="s">
        <v>2224</v>
      </c>
      <c r="F746" s="9" t="s">
        <v>2225</v>
      </c>
      <c r="G746" s="9" t="s">
        <v>337</v>
      </c>
      <c r="H746" s="10">
        <v>3649</v>
      </c>
      <c r="I746" s="10">
        <v>4014</v>
      </c>
      <c r="J746" s="10">
        <v>4379</v>
      </c>
      <c r="K746" s="10">
        <v>4744</v>
      </c>
      <c r="L746" s="10">
        <v>5109</v>
      </c>
      <c r="M746" s="10">
        <v>22737</v>
      </c>
      <c r="N746" s="9">
        <v>1</v>
      </c>
    </row>
    <row r="747" spans="3:14" ht="15.75" hidden="1" x14ac:dyDescent="0.25">
      <c r="C747" s="8" t="s">
        <v>2226</v>
      </c>
      <c r="D747" s="9" t="s">
        <v>199</v>
      </c>
      <c r="E747" s="9" t="s">
        <v>2227</v>
      </c>
      <c r="F747" s="9" t="s">
        <v>2228</v>
      </c>
      <c r="G747" s="9" t="s">
        <v>212</v>
      </c>
      <c r="H747" s="10">
        <v>4023</v>
      </c>
      <c r="I747" s="10">
        <v>4425</v>
      </c>
      <c r="J747" s="10">
        <v>4828</v>
      </c>
      <c r="K747" s="10">
        <v>5230</v>
      </c>
      <c r="L747" s="10">
        <v>5632</v>
      </c>
      <c r="M747" s="10">
        <v>22737</v>
      </c>
      <c r="N747" s="9">
        <v>1</v>
      </c>
    </row>
    <row r="748" spans="3:14" ht="15.75" hidden="1" x14ac:dyDescent="0.25">
      <c r="C748" s="8" t="s">
        <v>2229</v>
      </c>
      <c r="D748" s="9" t="s">
        <v>199</v>
      </c>
      <c r="E748" s="9" t="s">
        <v>2230</v>
      </c>
      <c r="F748" s="9" t="s">
        <v>2231</v>
      </c>
      <c r="G748" s="9" t="s">
        <v>359</v>
      </c>
      <c r="H748" s="10">
        <v>4435</v>
      </c>
      <c r="I748" s="10">
        <v>4879</v>
      </c>
      <c r="J748" s="10">
        <v>5323</v>
      </c>
      <c r="K748" s="10">
        <v>5766</v>
      </c>
      <c r="L748" s="10">
        <v>6210</v>
      </c>
      <c r="M748" s="10">
        <v>22737</v>
      </c>
      <c r="N748" s="9">
        <v>1</v>
      </c>
    </row>
    <row r="749" spans="3:14" ht="15.75" hidden="1" x14ac:dyDescent="0.25">
      <c r="C749" s="8" t="s">
        <v>2232</v>
      </c>
      <c r="D749" s="9" t="s">
        <v>12</v>
      </c>
      <c r="E749" s="9" t="s">
        <v>2233</v>
      </c>
      <c r="F749" s="9" t="s">
        <v>2234</v>
      </c>
      <c r="G749" s="9" t="s">
        <v>15</v>
      </c>
      <c r="H749" s="10">
        <v>4669</v>
      </c>
      <c r="I749" s="10">
        <v>5370</v>
      </c>
      <c r="J749" s="10">
        <v>6070</v>
      </c>
      <c r="K749" s="10">
        <v>6770</v>
      </c>
      <c r="L749" s="10">
        <v>7471</v>
      </c>
      <c r="M749" s="10">
        <v>22737</v>
      </c>
      <c r="N749" s="9">
        <v>0</v>
      </c>
    </row>
    <row r="750" spans="3:14" ht="15.75" hidden="1" x14ac:dyDescent="0.25">
      <c r="C750" s="8" t="s">
        <v>2235</v>
      </c>
      <c r="D750" s="9" t="s">
        <v>12</v>
      </c>
      <c r="E750" s="9" t="s">
        <v>2236</v>
      </c>
      <c r="F750" s="9" t="s">
        <v>2237</v>
      </c>
      <c r="G750" s="9" t="s">
        <v>300</v>
      </c>
      <c r="H750" s="10">
        <v>4903</v>
      </c>
      <c r="I750" s="10">
        <v>5638</v>
      </c>
      <c r="J750" s="10">
        <v>6374</v>
      </c>
      <c r="K750" s="10">
        <v>7109</v>
      </c>
      <c r="L750" s="10">
        <v>7845</v>
      </c>
      <c r="M750" s="10">
        <v>22737</v>
      </c>
      <c r="N750" s="9">
        <v>0</v>
      </c>
    </row>
    <row r="751" spans="3:14" ht="15.75" hidden="1" x14ac:dyDescent="0.25">
      <c r="C751" s="8" t="s">
        <v>2238</v>
      </c>
      <c r="D751" s="9" t="s">
        <v>12</v>
      </c>
      <c r="E751" s="9" t="s">
        <v>2239</v>
      </c>
      <c r="F751" s="9" t="s">
        <v>2240</v>
      </c>
      <c r="G751" s="9" t="s">
        <v>19</v>
      </c>
      <c r="H751" s="10">
        <v>5148</v>
      </c>
      <c r="I751" s="10">
        <v>5920</v>
      </c>
      <c r="J751" s="10">
        <v>6692</v>
      </c>
      <c r="K751" s="10">
        <v>7464</v>
      </c>
      <c r="L751" s="10">
        <v>8237</v>
      </c>
      <c r="M751" s="10">
        <v>22737</v>
      </c>
      <c r="N751" s="9">
        <v>0</v>
      </c>
    </row>
    <row r="752" spans="3:14" ht="15.75" hidden="1" x14ac:dyDescent="0.25">
      <c r="C752" s="8" t="s">
        <v>2241</v>
      </c>
      <c r="D752" s="9" t="s">
        <v>12</v>
      </c>
      <c r="E752" s="9" t="s">
        <v>2242</v>
      </c>
      <c r="F752" s="9" t="s">
        <v>2243</v>
      </c>
      <c r="G752" s="9" t="s">
        <v>140</v>
      </c>
      <c r="H752" s="10">
        <v>5959</v>
      </c>
      <c r="I752" s="10">
        <v>6853</v>
      </c>
      <c r="J752" s="10">
        <v>7747</v>
      </c>
      <c r="K752" s="10">
        <v>8641</v>
      </c>
      <c r="L752" s="10">
        <v>9535</v>
      </c>
      <c r="M752" s="10">
        <v>22737</v>
      </c>
      <c r="N752" s="9">
        <v>0</v>
      </c>
    </row>
    <row r="753" spans="3:14" ht="15.75" hidden="1" x14ac:dyDescent="0.25">
      <c r="C753" s="8" t="s">
        <v>2244</v>
      </c>
      <c r="D753" s="9" t="s">
        <v>12</v>
      </c>
      <c r="E753" s="9" t="s">
        <v>2245</v>
      </c>
      <c r="F753" s="9" t="s">
        <v>2246</v>
      </c>
      <c r="G753" s="9" t="s">
        <v>23</v>
      </c>
      <c r="H753" s="10">
        <v>6570</v>
      </c>
      <c r="I753" s="10">
        <v>7555</v>
      </c>
      <c r="J753" s="10">
        <v>8541</v>
      </c>
      <c r="K753" s="10">
        <v>9527</v>
      </c>
      <c r="L753" s="10">
        <v>10512</v>
      </c>
      <c r="M753" s="10">
        <v>22737</v>
      </c>
      <c r="N753" s="9">
        <v>0</v>
      </c>
    </row>
    <row r="754" spans="3:14" ht="15.75" hidden="1" x14ac:dyDescent="0.25">
      <c r="C754" s="8" t="s">
        <v>2247</v>
      </c>
      <c r="D754" s="9" t="s">
        <v>12</v>
      </c>
      <c r="E754" s="9" t="s">
        <v>2248</v>
      </c>
      <c r="F754" s="9" t="s">
        <v>2249</v>
      </c>
      <c r="G754" s="9" t="s">
        <v>32</v>
      </c>
      <c r="H754" s="10">
        <v>7243</v>
      </c>
      <c r="I754" s="10">
        <v>8330</v>
      </c>
      <c r="J754" s="10">
        <v>9417</v>
      </c>
      <c r="K754" s="10">
        <v>10503</v>
      </c>
      <c r="L754" s="10">
        <v>11590</v>
      </c>
      <c r="M754" s="10">
        <v>22737</v>
      </c>
      <c r="N754" s="9">
        <v>0</v>
      </c>
    </row>
    <row r="755" spans="3:14" ht="15.75" hidden="1" x14ac:dyDescent="0.25">
      <c r="C755" s="8" t="s">
        <v>2250</v>
      </c>
      <c r="D755" s="9" t="s">
        <v>12</v>
      </c>
      <c r="E755" s="9" t="s">
        <v>2251</v>
      </c>
      <c r="F755" s="9" t="s">
        <v>2252</v>
      </c>
      <c r="G755" s="9" t="s">
        <v>32</v>
      </c>
      <c r="H755" s="10">
        <v>7243</v>
      </c>
      <c r="I755" s="10">
        <v>8330</v>
      </c>
      <c r="J755" s="10">
        <v>9417</v>
      </c>
      <c r="K755" s="10">
        <v>10503</v>
      </c>
      <c r="L755" s="10">
        <v>11590</v>
      </c>
      <c r="M755" s="10">
        <v>22737</v>
      </c>
      <c r="N755" s="9">
        <v>0</v>
      </c>
    </row>
    <row r="756" spans="3:14" ht="15.75" hidden="1" x14ac:dyDescent="0.25">
      <c r="C756" s="8" t="s">
        <v>2253</v>
      </c>
      <c r="D756" s="9" t="s">
        <v>12</v>
      </c>
      <c r="E756" s="9" t="s">
        <v>2254</v>
      </c>
      <c r="F756" s="9" t="s">
        <v>2255</v>
      </c>
      <c r="G756" s="9" t="s">
        <v>15</v>
      </c>
      <c r="H756" s="10">
        <v>4669</v>
      </c>
      <c r="I756" s="10">
        <v>5370</v>
      </c>
      <c r="J756" s="10">
        <v>6070</v>
      </c>
      <c r="K756" s="10">
        <v>6770</v>
      </c>
      <c r="L756" s="10">
        <v>7471</v>
      </c>
      <c r="M756" s="10">
        <v>22737</v>
      </c>
      <c r="N756" s="9">
        <v>1</v>
      </c>
    </row>
    <row r="757" spans="3:14" ht="15.75" hidden="1" x14ac:dyDescent="0.25">
      <c r="C757" s="8" t="s">
        <v>2256</v>
      </c>
      <c r="D757" s="9" t="s">
        <v>12</v>
      </c>
      <c r="E757" s="9" t="s">
        <v>2257</v>
      </c>
      <c r="F757" s="9" t="s">
        <v>2258</v>
      </c>
      <c r="G757" s="9" t="s">
        <v>255</v>
      </c>
      <c r="H757" s="10">
        <v>5405</v>
      </c>
      <c r="I757" s="10">
        <v>6216</v>
      </c>
      <c r="J757" s="10">
        <v>7027</v>
      </c>
      <c r="K757" s="10">
        <v>7838</v>
      </c>
      <c r="L757" s="10">
        <v>8649</v>
      </c>
      <c r="M757" s="10">
        <v>22737</v>
      </c>
      <c r="N757" s="9">
        <v>1</v>
      </c>
    </row>
    <row r="758" spans="3:14" ht="15.75" hidden="1" x14ac:dyDescent="0.25">
      <c r="C758" s="32" t="s">
        <v>2259</v>
      </c>
      <c r="D758" s="33" t="s">
        <v>12</v>
      </c>
      <c r="E758" s="33" t="s">
        <v>2260</v>
      </c>
      <c r="F758" s="33" t="s">
        <v>2261</v>
      </c>
      <c r="G758" s="33" t="s">
        <v>1596</v>
      </c>
      <c r="H758" s="34">
        <v>6257</v>
      </c>
      <c r="I758" s="34">
        <v>7196</v>
      </c>
      <c r="J758" s="34">
        <v>8134</v>
      </c>
      <c r="K758" s="34">
        <v>9073</v>
      </c>
      <c r="L758" s="34">
        <v>10012</v>
      </c>
      <c r="M758" s="34">
        <v>22737</v>
      </c>
      <c r="N758" s="33">
        <v>0</v>
      </c>
    </row>
    <row r="759" spans="3:14" ht="15.75" hidden="1" x14ac:dyDescent="0.25">
      <c r="C759" s="32" t="s">
        <v>2429</v>
      </c>
      <c r="D759" s="33">
        <v>0</v>
      </c>
      <c r="E759" s="33">
        <v>0</v>
      </c>
      <c r="F759" s="33">
        <v>0</v>
      </c>
      <c r="G759" s="33">
        <v>0</v>
      </c>
      <c r="H759" s="34">
        <v>0</v>
      </c>
      <c r="I759" s="34">
        <v>0</v>
      </c>
      <c r="J759" s="34">
        <v>0</v>
      </c>
      <c r="K759" s="34">
        <v>0</v>
      </c>
      <c r="L759" s="34">
        <v>0</v>
      </c>
      <c r="M759" s="34">
        <v>0</v>
      </c>
      <c r="N759" s="33">
        <v>0</v>
      </c>
    </row>
  </sheetData>
  <sheetProtection formatCells="0" formatColumns="0" formatRows="0" insertColumns="0" insertRows="0" insertHyperlinks="0" deleteColumns="0" deleteRows="0" sort="0" autoFilter="0" pivotTables="0"/>
  <mergeCells count="32">
    <mergeCell ref="M50:N50"/>
    <mergeCell ref="M46:N46"/>
    <mergeCell ref="M47:N47"/>
    <mergeCell ref="M49:N49"/>
    <mergeCell ref="B41:AJ41"/>
    <mergeCell ref="M45:N45"/>
    <mergeCell ref="M44:N44"/>
    <mergeCell ref="M42:N42"/>
    <mergeCell ref="I57:J57"/>
    <mergeCell ref="C53:N53"/>
    <mergeCell ref="C56:J56"/>
    <mergeCell ref="M51:N51"/>
    <mergeCell ref="M52:N52"/>
    <mergeCell ref="E57:G57"/>
    <mergeCell ref="B2:F2"/>
    <mergeCell ref="B27:AJ27"/>
    <mergeCell ref="M28:N28"/>
    <mergeCell ref="M29:N29"/>
    <mergeCell ref="D29:K29"/>
    <mergeCell ref="B8:AI8"/>
    <mergeCell ref="C38:N38"/>
    <mergeCell ref="M30:N30"/>
    <mergeCell ref="M31:N31"/>
    <mergeCell ref="M32:N32"/>
    <mergeCell ref="M33:N33"/>
    <mergeCell ref="M37:N37"/>
    <mergeCell ref="D30:K30"/>
    <mergeCell ref="E31:K31"/>
    <mergeCell ref="E32:K32"/>
    <mergeCell ref="M34:N34"/>
    <mergeCell ref="M35:N35"/>
    <mergeCell ref="M36:N36"/>
  </mergeCells>
  <conditionalFormatting sqref="B2:B5 B7:B24 B26 B28:B39 B44:B52 B54:B67 B69:B1048576">
    <cfRule type="expression" dxfId="361" priority="29">
      <formula>A2="N"</formula>
    </cfRule>
  </conditionalFormatting>
  <conditionalFormatting sqref="O59:AD61 O62:AJ71 O72:AE76 C62:D101 C102:L102 G80:L101 O77:AJ102 E66:F79 E59:E61 H62:L79 K59:L61 H59:I61 C25:AI26 C4:C5 C7:N7 G2:N3 O2:AJ7 D6:K6 F10:K24 C54:AJ55 C28:AJ40 O49:AJ52 D44:AJ47 D49:M52 C56 K56:AD58 C103:AJ1048576 C9:AI9 G4:K5 N4:N6 M10:U24 AA10:AI24 C10:D24">
    <cfRule type="expression" dxfId="360" priority="28">
      <formula>$A2="N"</formula>
    </cfRule>
  </conditionalFormatting>
  <conditionalFormatting sqref="C3">
    <cfRule type="expression" dxfId="359" priority="33">
      <formula>A3="N"</formula>
    </cfRule>
  </conditionalFormatting>
  <conditionalFormatting sqref="B25">
    <cfRule type="expression" dxfId="358" priority="27">
      <formula>A25="N"</formula>
    </cfRule>
  </conditionalFormatting>
  <conditionalFormatting sqref="C59:D60">
    <cfRule type="expression" dxfId="357" priority="48">
      <formula>$A63="N"</formula>
    </cfRule>
  </conditionalFormatting>
  <conditionalFormatting sqref="E80:F101">
    <cfRule type="expression" dxfId="356" priority="51">
      <formula>$A81="N"</formula>
    </cfRule>
  </conditionalFormatting>
  <conditionalFormatting sqref="C61:D61">
    <cfRule type="expression" dxfId="355" priority="24">
      <formula>$A61="N"</formula>
    </cfRule>
  </conditionalFormatting>
  <conditionalFormatting sqref="D3:D5">
    <cfRule type="expression" dxfId="354" priority="73">
      <formula>#REF!="N"</formula>
    </cfRule>
  </conditionalFormatting>
  <conditionalFormatting sqref="B27">
    <cfRule type="expression" dxfId="353" priority="21">
      <formula>A27="N"</formula>
    </cfRule>
  </conditionalFormatting>
  <conditionalFormatting sqref="B42">
    <cfRule type="expression" dxfId="352" priority="20">
      <formula>A42="N"</formula>
    </cfRule>
  </conditionalFormatting>
  <conditionalFormatting sqref="C42 E42:AJ42">
    <cfRule type="expression" dxfId="351" priority="19">
      <formula>$A42="N"</formula>
    </cfRule>
  </conditionalFormatting>
  <conditionalFormatting sqref="B41">
    <cfRule type="expression" dxfId="350" priority="18">
      <formula>A41="N"</formula>
    </cfRule>
  </conditionalFormatting>
  <conditionalFormatting sqref="B53">
    <cfRule type="expression" dxfId="349" priority="13">
      <formula>A53="N"</formula>
    </cfRule>
  </conditionalFormatting>
  <conditionalFormatting sqref="C53:AJ53">
    <cfRule type="expression" dxfId="348" priority="12">
      <formula>$A53="N"</formula>
    </cfRule>
  </conditionalFormatting>
  <conditionalFormatting sqref="H57:I58 E57:E58">
    <cfRule type="expression" dxfId="347" priority="10">
      <formula>$A57="N"</formula>
    </cfRule>
  </conditionalFormatting>
  <conditionalFormatting sqref="C57:D58">
    <cfRule type="expression" dxfId="346" priority="11">
      <formula>$A62="N"</formula>
    </cfRule>
  </conditionalFormatting>
  <conditionalFormatting sqref="B68">
    <cfRule type="expression" dxfId="345" priority="9">
      <formula>A68="N"</formula>
    </cfRule>
  </conditionalFormatting>
  <conditionalFormatting sqref="AK32">
    <cfRule type="expression" dxfId="344" priority="6">
      <formula>A44="N"</formula>
    </cfRule>
  </conditionalFormatting>
  <conditionalFormatting sqref="D42">
    <cfRule type="expression" dxfId="343" priority="5">
      <formula>C42="N"</formula>
    </cfRule>
  </conditionalFormatting>
  <conditionalFormatting sqref="E5">
    <cfRule type="expression" dxfId="342" priority="3">
      <formula>$A6="N"</formula>
    </cfRule>
  </conditionalFormatting>
  <conditionalFormatting sqref="E3:E4">
    <cfRule type="expression" dxfId="341" priority="4">
      <formula>#REF!="N"</formula>
    </cfRule>
  </conditionalFormatting>
  <conditionalFormatting sqref="L6:M6 M4:M5">
    <cfRule type="expression" dxfId="340" priority="2">
      <formula>$A4="N"</formula>
    </cfRule>
  </conditionalFormatting>
  <conditionalFormatting sqref="V10:Z24">
    <cfRule type="expression" dxfId="339" priority="1">
      <formula>$A10="N"</formula>
    </cfRule>
  </conditionalFormatting>
  <dataValidations xWindow="1157" yWindow="652" count="62">
    <dataValidation type="custom" errorStyle="warning" allowBlank="1" showInputMessage="1" showErrorMessage="1" error="To change from Central to Bill:_x000a_FIRST fill out as if it were Central_x000a_THEN hardcode grayed out block to the right for this row_x000a_THEN change to Bill" promptTitle="Important Note!" prompt="To change Indirect Costs from Centrally Appropriated to Appropriated in the Bill:_x000a_FIRST fill out as if it were Central_x000a_THEN hardcode grayed out cells to the right on this row_x000a_THEN change this cell to Bill" sqref="L32:L37">
      <formula1>"""Central"""</formula1>
    </dataValidation>
    <dataValidation allowBlank="1" showInputMessage="1" showErrorMessage="1" prompt="enter division(s)" sqref="C4"/>
    <dataValidation allowBlank="1" showInputMessage="1" showErrorMessage="1" prompt="enter your name / phone / email" sqref="C5"/>
    <dataValidation allowBlank="1" showInputMessage="1" showErrorMessage="1" prompt="enter bill number (if known)" sqref="E5"/>
    <dataValidation allowBlank="1" showInputMessage="1" showErrorMessage="1" prompt="This row reflects HLD, short-term disability, FAMLI and all other employee insurance, per fiscal note common policies.  It is centrally appropriated unless the bill required 20 or more FTE." sqref="C29"/>
    <dataValidation allowBlank="1" showInputMessage="1" showErrorMessage="1" prompt="This row calculated AED/SAED for all FTE.  it is centrally approrpriated unless the bill required 20 or more FTE" sqref="C30"/>
    <dataValidation allowBlank="1" showInputMessage="1" showErrorMessage="1" prompt="This row is used to calculated leased space required for new FTE.  If included, this cost is centrally appropriated, unless 20 or more FTE are required." sqref="C31"/>
    <dataValidation allowBlank="1" showInputMessage="1" showErrorMessage="1" prompt="This row calculates indirect cost assessments as a percentage of appropriations manually entered in Column E.  By default, these are centrally appropriated. If appropriated in bill (more than 20 FTE), follow instructions on L32 to avoid circular reference" sqref="C33:C37"/>
    <dataValidation allowBlank="1" showInputMessage="1" showErrorMessage="1" prompt="Use this column to adjust the number of FTE requiring one-time costs for furniture/computer." sqref="L9"/>
    <dataValidation allowBlank="1" showInputMessage="1" showErrorMessage="1" prompt="If FTE is not permanent, enter an end date.  _x000a_Tip: you can use the start/end dates if FTE amounts for a position will change year to year." sqref="I9:K9 I42:K42 K28"/>
    <dataValidation allowBlank="1" showInputMessage="1" showErrorMessage="1" prompt="Enter when new FTE will start. Enter each position/classification on its own row._x000a_Tip: you can use the start/end dates if FTE amounts for a position will change year to year." sqref="H9 H42"/>
    <dataValidation allowBlank="1" showInputMessage="1" showErrorMessage="1" prompt="Enter the amount of FTE for each position, without prorating for start/end date (i.e., for a full-time person enter 1.0 FTE.  For ten staff working 20 hours per week, enter 5.0 FTE." sqref="F42:G42 E9"/>
    <dataValidation allowBlank="1" showInputMessage="1" showErrorMessage="1" prompt="Select the position name from the DPA classification schedule, or enter a position from outside the classified system" sqref="C9"/>
    <dataValidation allowBlank="1" showInputMessage="1" showErrorMessage="1" prompt="List the section of bill that is driving the need for this specific FTE.  If needed, provide more explaination in your narrative response" sqref="D9:D24"/>
    <dataValidation allowBlank="1" showInputMessage="1" showErrorMessage="1" prompt="Is this a regular state employee? Safety officer? Judicial Officer?  Changing this will affect PERA contribution rates" sqref="M9"/>
    <dataValidation allowBlank="1" showInputMessage="1" showErrorMessage="1" prompt="Certain costs are centrally appropriated in the Long Bill, rather than in special legislation, except in certain cases such as a bill requiring 20 or more FTE.  " sqref="L28 L42"/>
    <dataValidation type="list" allowBlank="1" showInputMessage="1" showErrorMessage="1" promptTitle="Centrally Appropriated Item" prompt="This cell automatically adjusts between &quot;centrally appropriated&quot; and &quot;bill appropriation&quot; based on the number of FTE (less/greater than 20 FTE)" sqref="L29:L31">
      <formula1>"Bill,Central"</formula1>
    </dataValidation>
    <dataValidation allowBlank="1" showInputMessage="1" showErrorMessage="1" prompt="This cell will populate with the minimum salary for the position selected in Column C. You may enter a custom salary amount for positions outside the DPA schedule, or to request salary above the minimum" sqref="N10:N24"/>
    <dataValidation allowBlank="1" showInputMessage="1" showErrorMessage="1" prompt="This column will populate with the minimum salary for the position selected in Column C. You may enter a custom salary amount for positions outside the DPA schedule, or to request salary above the minimum" sqref="N9"/>
    <dataValidation type="list" allowBlank="1" showInputMessage="1" showErrorMessage="1" prompt="Toggle this field (Y/N) to include or exclude a row from the analysis. Excluded rows will be grayed out and shown in striketype" sqref="A9:A24 A28:A40 A42:A1048576">
      <formula1>"Y,N"</formula1>
    </dataValidation>
    <dataValidation allowBlank="1" showInputMessage="1" showErrorMessage="1" prompt="Enter the bill topic/subject" sqref="E3"/>
    <dataValidation allowBlank="1" showInputMessage="1" showErrorMessage="1" prompt="Enter the LLS Number" sqref="E4"/>
    <dataValidation type="list" allowBlank="1" showInputMessage="1" showErrorMessage="1" sqref="A25:A27 A41">
      <formula1>"Y,N"</formula1>
    </dataValidation>
    <dataValidation allowBlank="1" showInputMessage="1" showErrorMessage="1" promptTitle="Do Not Edit" prompt="These costs have been provided in advance by agencies and approved by LCS.  Contact LCS to discuss or have a cost added to this spreadsheet." sqref="F59:I67 J62:J67 C56:E67 F56:J58"/>
    <dataValidation allowBlank="1" showInputMessage="1" showErrorMessage="1" promptTitle="Indirect Cost %" prompt="Enter indirect cost recovery percentage, which will be applied to the amount in Column E. " sqref="D33:D37"/>
    <dataValidation allowBlank="1" showInputMessage="1" showErrorMessage="1" promptTitle="Standard Capital Outlay Cost" prompt="This cell shows the number of FTE requring furniture/computer.  You may manually adjust this cell if neccesary.  For example, a bill continuing existing FTE can be marked as 0." sqref="L10:L24"/>
    <dataValidation allowBlank="1" showInputMessage="1" showErrorMessage="1" prompt="Enter the start date for any new FTE. _x000a_Tip: you can use the start/end dates if FTE amounts for a position will change year to year." sqref="F9:G9"/>
    <dataValidation allowBlank="1" showInputMessage="1" showErrorMessage="1" promptTitle="Enter Full-Year FTE Amount" prompt="Enter the amount of FTE for each position, without prorating for start/end date (i.e., for a full-time person enter 1.0 FTE.  For ten staff working 20 hours per week, enter 5.0 FTE." sqref="E10:E24"/>
    <dataValidation allowBlank="1" showInputMessage="1" showErrorMessage="1" promptTitle="Data Label" prompt="Data labels will autmatically populate for rows included in the analysis (Marked as &quot;Y&quot; in Column A).  You may need to manually adjust in some cases." sqref="B9"/>
    <dataValidation allowBlank="1" showInputMessage="1" showErrorMessage="1" promptTitle="Data Label" prompt="Data labels will automatically populate for rows included in the analysis (i.e., marked as &quot;Y&quot; in Column A).  You may need to manually adjust in some cases." sqref="B10:B24"/>
    <dataValidation allowBlank="1" showInputMessage="1" showErrorMessage="1" promptTitle="Do Not Edit" prompt="This cell is populating automatically. Please do not delete or modify!" sqref="AE53:AI54 AE29:AI32 AE38:AI40 AE44:AI47"/>
    <dataValidation allowBlank="1" showInputMessage="1" showErrorMessage="1" promptTitle="Do Not Edit" prompt="This cell is populating automatically.  If FTE amount for a position changes from year to year, enter the position on two or more rows, and use the start/end dates to indicate when each amount of FTE is applicable." sqref="AE49:AI52 AE33:AI37 AE9:AI24"/>
    <dataValidation allowBlank="1" showInputMessage="1" showErrorMessage="1" promptTitle="Do Not Edit" prompt="This is populating automatically based on the FTE positions included in Table 2" sqref="AJ29:AJ37"/>
    <dataValidation type="list" allowBlank="1" showInputMessage="1" showErrorMessage="1" promptTitle="Approrpiation Type" prompt="For this cost, specify whether it is centrally appropriated in the Long Bill or if it is required to be appropriated directly in the bill." sqref="L44:L47 L49:L52">
      <formula1>"Bill,Central"</formula1>
    </dataValidation>
    <dataValidation allowBlank="1" showInputMessage="1" showErrorMessage="1" promptTitle="Data Labels" prompt="Data labels will automatically populate for rows included in the analysis (i.e., marked as &quot;Y&quot; in Column A).  You may need to manually adjust in some cases." sqref="B42 B48:C48 B28:B39 B44:B47 B49:B54"/>
    <dataValidation allowBlank="1" showInputMessage="1" showErrorMessage="1" promptTitle="Enter FTE Row Label" prompt="Enter Row Labels for the FTE in Table 2 that this cost applies to. (Use format ABC etc)_x000a_This is both informative for LCS and will populate the &quot;Other Operating/Captial&quot; Columns on the FTE Cost Reference Tab.  Costs will be evenly divided among positions." sqref="AJ44:AJ47 AJ49:AJ52"/>
    <dataValidation allowBlank="1" showInputMessage="1" showErrorMessage="1" prompt="This row calculates indirect cost assessments as a percentage of total appropriations required in the bill.  By default, these are centrally appropriated. If appropriated in bill (more than 20 FTE), follow instructions on L32 to avoid circular reference" sqref="C32"/>
    <dataValidation allowBlank="1" showInputMessage="1" showErrorMessage="1" promptTitle="Indirect Cost %" prompt="Enter indirect cost recovery percentage (as a percent of total appropriations)._x000a__x000a_If you need to do more complicated indirect cost calculations, expand the rows below and use the year-by-year lines.  Show work on the calculation tab if needed." sqref="D32"/>
    <dataValidation allowBlank="1" showInputMessage="1" showErrorMessage="1" promptTitle="Indirect Cost Base" prompt="If doing a custom calculation, use this cell to enter the amount of appropriations to which the indirect rate will be applied.  You can enter the value, or link to the results on the Calculations Tab." sqref="E33:E37"/>
    <dataValidation allowBlank="1" showInputMessage="1" showErrorMessage="1" promptTitle="Do Not Edit" prompt="Start/End Dates for this row are set by default for the relevant fiscal year." sqref="I33:I37 F33:F36"/>
    <dataValidation allowBlank="1" showInputMessage="1" showErrorMessage="1" promptTitle="Do Not Edit" prompt="Start/End dates for this row are set by default for the relevant fiscal year." sqref="G33:G37 J33:J37"/>
    <dataValidation allowBlank="1" showInputMessage="1" showErrorMessage="1" promptTitle="Do Not Edit" prompt="Start/end dates are caluclated off those entered into Table 2 or are set by default for annual indirect cost calulations.  You don't need to edit these columns." sqref="F28:J28"/>
    <dataValidation allowBlank="1" showInputMessage="1" showErrorMessage="1" promptTitle="Explanation" prompt="Please explain any indirect cost assessemnt or provide reference to any custom calculations." sqref="M32:N37"/>
    <dataValidation allowBlank="1" showInputMessage="1" showErrorMessage="1" errorTitle="Do Not Edit" error="This automatically populating from Table 5.  _x000a__x000a_Fill out Table 4 to list other non-standard FTE costs." promptTitle="Unit Cost" prompt="This is automatically populating from Table 5 if you select a cost from the drop down menu.  If entering another cost, please enter the unit cost here." sqref="D42"/>
    <dataValidation allowBlank="1" showInputMessage="1" promptTitle="Unit Cost" prompt="This is automatically populating from Table 5 if you select a cost from the drop down menu.  If entering another cost, please enter the unit cost here." sqref="D44:D47 D49:D52"/>
    <dataValidation allowBlank="1" showInputMessage="1" showErrorMessage="1" promptTitle="Enter FTE amount" prompt="Enter the number of FTE for which each nonstandard FTE cost applies." sqref="E44:E47 E49:E52"/>
    <dataValidation allowBlank="1" showInputMessage="1" showErrorMessage="1" promptTitle="Please explain" prompt="Please explain any non-standard costs or reference the applicable department-specific common policies." sqref="M44:N47 M49:N52"/>
    <dataValidation allowBlank="1" showInputMessage="1" showErrorMessage="1" promptTitle="Do Not Edit" prompt="Populating automatically to calculate one-time costs." sqref="I44:J47"/>
    <dataValidation type="list" errorStyle="warning" allowBlank="1" showInputMessage="1" showErrorMessage="1" errorTitle="Enter Unit Cost" error="If manually entering a unique cost not shown in Table 5, please enter the unit cost in Column D" promptTitle="Select/Enter FTE Cost" prompt="Selected Approved FTE Costs from the dropdown menu or manually enter an another per FTE cost item.  See Table 5 below for a list of approved agency-specific common policy costs." sqref="C49:C52">
      <formula1>$E$58:$E$79</formula1>
    </dataValidation>
    <dataValidation type="list" errorStyle="warning" allowBlank="1" showInputMessage="1" showErrorMessage="1" errorTitle="Enter Unit Cost" error="If manually entering a unique cost not shown in Table 5, please enter the unit cost in Column D" promptTitle="Select/Enter FTE Cost" prompt="Selected Approved FTE Costs from the dropdown menu or manually enter an another per FTE cost item.  See Table 5 below for a list of approved agency-specific common policy costs." sqref="C44:C47">
      <formula1>$C$58:$C$79</formula1>
    </dataValidation>
    <dataValidation type="list" allowBlank="1" showInputMessage="1" showErrorMessage="1" promptTitle="Employee Type" prompt="Is this a regular state employee? Safety officer? Judicial Officer?  Changing this will affect PERA contribution rates" sqref="M10:M24">
      <formula1>"State,Judicial Officer,Trooper / Safety Officer"</formula1>
    </dataValidation>
    <dataValidation type="list" allowBlank="1" showInputMessage="1" showErrorMessage="1" errorTitle="Enter Year" error="Enter four-digit year or select year from dropdown menu" promptTitle="Enter Start Year" prompt="Enter the four-digit year or select from the drop down menu._x000a_Tip: you can use start/end dates to show when different amounts of FTE for a position type begin and end." sqref="G10:G24">
      <formula1>$R$78:$R$83</formula1>
    </dataValidation>
    <dataValidation type="list" errorStyle="warning" allowBlank="1" showInputMessage="1" showErrorMessage="1" error="If you enter a position from outside the DPA  classification, you must enter the Base Monthly Salary in Column J " promptTitle="Enter FTE Position" prompt="Select the position name from the DPA classification schedule, or enter a position from outside the classified system" sqref="C10:C24">
      <formula1>$C$73:$C$759</formula1>
    </dataValidation>
    <dataValidation type="list" allowBlank="1" showInputMessage="1" showErrorMessage="1" promptTitle="Enter End Month" prompt="Enter month/year when FTE will end if not a permanent position._x000a_Tip: you can use start/end dates to show when different amounts of FTE for a position type begin and end." sqref="I10:I24">
      <formula1>$Q$78:$Q$89</formula1>
    </dataValidation>
    <dataValidation type="list" allowBlank="1" showInputMessage="1" showErrorMessage="1" errorTitle="Enter Year" error="Enter four-digit year or select year from drop down menu" promptTitle="Enter End Year" prompt="Enter month/year when FTE will end if not a permanent position._x000a_Tip: you can use start/end dates to show when different amounts of FTE for a position type begin and end." sqref="J10:J24">
      <formula1>$R$78:$R$83</formula1>
    </dataValidation>
    <dataValidation type="list" allowBlank="1" showInputMessage="1" showErrorMessage="1" errorTitle="Select Month" error="Select month from drop down menu" promptTitle="Enter Start Month" prompt="Enter the month/Year when the one-time cost will occur" sqref="F44:F47">
      <formula1>$Q$78:$Q$89</formula1>
    </dataValidation>
    <dataValidation type="list" allowBlank="1" showInputMessage="1" showErrorMessage="1" errorTitle="Select Year" error="Type a four-digit year or select year from drop down menu" promptTitle="Enter Start Year" prompt="Enter the month/Year when the one-time cost will occur" sqref="G44:G47">
      <formula1>$R$78:$R$83</formula1>
    </dataValidation>
    <dataValidation type="list" allowBlank="1" showInputMessage="1" showErrorMessage="1" errorTitle="Select Month" error="Select month drom dropdown menu" promptTitle="Enter Start Month" prompt="Enter month when the ongoing FTE costs will begin." sqref="F49:F52">
      <formula1>$Q$78:$Q$89</formula1>
    </dataValidation>
    <dataValidation type="list" allowBlank="1" showInputMessage="1" showErrorMessage="1" errorTitle="Enter Year" error="Enter the four-digit year or select year from dropdown menu" promptTitle="Enter Start Year" prompt="Enter the month/year when the ongoing FTE cost will begin." sqref="G49:G52">
      <formula1>$R$78:$R$83</formula1>
    </dataValidation>
    <dataValidation type="list" allowBlank="1" showInputMessage="1" showErrorMessage="1" promptTitle="Enter End Month" prompt="Enter month/year when FTE cost will end if not an ongoing cost" sqref="I49:I52">
      <formula1>$Q$78:$Q$89</formula1>
    </dataValidation>
    <dataValidation type="list" allowBlank="1" showInputMessage="1" showErrorMessage="1" errorTitle="Enter Year" error="Enter four-digit year or select year from drop down menu" promptTitle="Enter End Year" prompt="Enter month/year when FTE cost will end if not an ongoing cost" sqref="J49:J52">
      <formula1>$R$78:$R$83</formula1>
    </dataValidation>
    <dataValidation type="list" allowBlank="1" showInputMessage="1" showErrorMessage="1" errorTitle="Enter Month" error="Select start month from drop down menu" promptTitle="Enter Start Month" prompt="Select start month from drop down menu._x000a_Tip: you can use start/end dates to show when different amounts of FTE for a position type begin and end." sqref="F10:F24">
      <formula1>$Q$78:$Q$89</formula1>
    </dataValidation>
  </dataValidations>
  <pageMargins left="0.7" right="0.7" top="0.75" bottom="0.75" header="0.3" footer="0.3"/>
  <pageSetup scale="63" fitToWidth="2" orientation="landscape" horizontalDpi="4294967293" r:id="rId1"/>
  <extLst>
    <ext xmlns:x14="http://schemas.microsoft.com/office/spreadsheetml/2009/9/main" uri="{CCE6A557-97BC-4b89-ADB6-D9C93CAAB3DF}">
      <x14:dataValidations xmlns:xm="http://schemas.microsoft.com/office/excel/2006/main" xWindow="1157" yWindow="652" count="7">
        <x14:dataValidation type="list" errorStyle="warning" allowBlank="1" showInputMessage="1" showErrorMessage="1" error="Standard cost for leased space is $6,600 per FTE.  You may enter a custom amount if needed/justified." promptTitle="Leased Space" prompt="If leased space is required, toggle this cell to $6,600 for standard leased space cost per FTE.  You may also enter a custom amount.">
          <x14:formula1>
            <xm:f>'Salary and Cost Data'!$X$3:$X$4</xm:f>
          </x14:formula1>
          <xm:sqref>D31</xm:sqref>
        </x14:dataValidation>
        <x14:dataValidation type="list" allowBlank="1" showInputMessage="1" showErrorMessage="1" error="Select Department from list.  If not in list, please select &quot;Other&quot; and list which department or agency in te Division field" prompt="Select your Department / Agency from the list">
          <x14:formula1>
            <xm:f>'Salary and Cost Data'!$W$12:$W$37</xm:f>
          </x14:formula1>
          <xm:sqref>C3</xm:sqref>
        </x14:dataValidation>
        <x14:dataValidation type="list" allowBlank="1" showInputMessage="1" showErrorMessage="1" errorTitle="Enter Month" error="Select start month from drop down menu" promptTitle="Enter Start Month" prompt="Select start month from drop down menu._x000a_Tip: you can use start/end dates to show when different amounts of FTE for a position type begin and end.">
          <x14:formula1>
            <xm:f>'Salary and Cost Data'!$AJ$8:$AJ$19</xm:f>
          </x14:formula1>
          <xm:sqref>F37</xm:sqref>
        </x14:dataValidation>
        <x14:dataValidation type="date" errorStyle="warning" allowBlank="1" showInputMessage="1" showErrorMessage="1" errorTitle="Start Date Not Valid" error="Enter a start date that is no earlier than the current fiscal year and no later than four fiscal year into the future." prompt="Enter when new FTE will start. Enter each position/classification on its own row._x000a_Tip: you can use the start/end dates if FTE amounts for a position will change year to year.">
          <x14:formula1>
            <xm:f>'Salary and Cost Data'!AJ23</xm:f>
          </x14:formula1>
          <x14:formula2>
            <xm:f>'Salary and Cost Data'!$AN$4</xm:f>
          </x14:formula2>
          <xm:sqref>H49:H52</xm:sqref>
        </x14:dataValidation>
        <x14:dataValidation type="date" errorStyle="warning" allowBlank="1" showInputMessage="1" showErrorMessage="1" errorTitle="Start Date Not Valid" error="Enter a start date that is no earlier than the current fiscal year and no later than four fiscal year into the future." prompt="Enter when new FTE will start. Enter each position/classification on its own row._x000a_Tip: you can use the start/end dates if FTE amounts for a position will change year to year.">
          <x14:formula1>
            <xm:f>'Salary and Cost Data'!AJ22</xm:f>
          </x14:formula1>
          <x14:formula2>
            <xm:f>'Salary and Cost Data'!$AN$4</xm:f>
          </x14:formula2>
          <xm:sqref>H44:H47</xm:sqref>
        </x14:dataValidation>
        <x14:dataValidation type="date" errorStyle="warning" allowBlank="1" showInputMessage="1" showErrorMessage="1" errorTitle="Start Date Not Valid" error="Enter a start date that is no earlier than the current fiscal year and no later than four fiscal year into the future." prompt="Enter when new FTE will start. Enter each position/classification on its own row._x000a_Tip: you can use the start/end dates if FTE amounts for a position will change year to year.">
          <x14:formula1>
            <xm:f>'Salary and Cost Data'!AJ3</xm:f>
          </x14:formula1>
          <x14:formula2>
            <xm:f>'Salary and Cost Data'!$AN$4</xm:f>
          </x14:formula2>
          <xm:sqref>H10:H24</xm:sqref>
        </x14:dataValidation>
        <x14:dataValidation type="date" errorStyle="warning" allowBlank="1" showInputMessage="1" showErrorMessage="1" errorTitle="Start Date Not Valid" error="Enter a start date that is no earlier than the current fiscal year and no later than four fiscal year into the future." prompt="Enter when new FTE will start. Enter each position/classification on its own row._x000a_Tip: you can use the start/end dates if FTE amounts for a position will change year to year.">
          <x14:formula1>
            <xm:f>'Salary and Cost Data'!AJ26</xm:f>
          </x14:formula1>
          <x14:formula2>
            <xm:f>'Salary and Cost Data'!$AN$4</xm:f>
          </x14:formula2>
          <xm:sqref>H33:H37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306"/>
  <sheetViews>
    <sheetView showGridLines="0" zoomScale="80" zoomScaleNormal="80" zoomScaleSheetLayoutView="80" workbookViewId="0">
      <selection activeCell="K4" sqref="K4"/>
    </sheetView>
  </sheetViews>
  <sheetFormatPr defaultColWidth="9.140625" defaultRowHeight="12.75" outlineLevelRow="2" x14ac:dyDescent="0.2"/>
  <cols>
    <col min="1" max="1" width="8.42578125" style="114" bestFit="1" customWidth="1"/>
    <col min="2" max="2" width="14.7109375" style="116" customWidth="1"/>
    <col min="3" max="3" width="45" style="116" customWidth="1"/>
    <col min="4" max="9" width="14.7109375" style="116" customWidth="1"/>
    <col min="10" max="10" width="14.7109375" style="117" customWidth="1"/>
    <col min="11" max="13" width="14.7109375" style="116" customWidth="1"/>
    <col min="14" max="14" width="3.7109375" style="116" customWidth="1"/>
    <col min="15" max="18" width="14.7109375" style="115" customWidth="1"/>
    <col min="19" max="19" width="14.7109375" style="116" customWidth="1"/>
    <col min="20" max="20" width="8.85546875" style="114" customWidth="1"/>
    <col min="21" max="16384" width="9.140625" style="116"/>
  </cols>
  <sheetData>
    <row r="1" spans="1:20" x14ac:dyDescent="0.2">
      <c r="B1" s="115"/>
    </row>
    <row r="2" spans="1:20" ht="17.45" customHeight="1" x14ac:dyDescent="0.2">
      <c r="B2" s="320" t="s">
        <v>2312</v>
      </c>
      <c r="C2" s="321" t="str">
        <f>'1-FTE Entry'!$C$3</f>
        <v>Select Department</v>
      </c>
      <c r="D2" s="322" t="s">
        <v>2335</v>
      </c>
      <c r="E2" s="609">
        <f>'1-FTE Entry'!C4</f>
        <v>0</v>
      </c>
      <c r="F2" s="610"/>
    </row>
    <row r="3" spans="1:20" x14ac:dyDescent="0.2">
      <c r="D3" s="115"/>
    </row>
    <row r="4" spans="1:20" s="314" customFormat="1" ht="19.899999999999999" customHeight="1" x14ac:dyDescent="0.2">
      <c r="A4" s="311"/>
      <c r="B4" s="118" t="s">
        <v>2386</v>
      </c>
      <c r="C4" s="312"/>
      <c r="D4" s="313"/>
      <c r="E4" s="313"/>
      <c r="F4" s="313"/>
      <c r="G4" s="313"/>
      <c r="H4" s="313"/>
      <c r="J4" s="315"/>
      <c r="T4" s="311"/>
    </row>
    <row r="5" spans="1:20" ht="25.5" x14ac:dyDescent="0.2">
      <c r="A5" s="112" t="s">
        <v>2440</v>
      </c>
      <c r="B5" s="349" t="s">
        <v>2317</v>
      </c>
      <c r="C5" s="350" t="s">
        <v>2272</v>
      </c>
      <c r="D5" s="350" t="s">
        <v>2273</v>
      </c>
      <c r="E5" s="351" t="s">
        <v>2287</v>
      </c>
      <c r="F5" s="351" t="s">
        <v>2314</v>
      </c>
      <c r="G5" s="351" t="s">
        <v>2291</v>
      </c>
      <c r="H5" s="351" t="s">
        <v>2338</v>
      </c>
      <c r="I5" s="351" t="s">
        <v>2430</v>
      </c>
      <c r="K5" s="115"/>
      <c r="L5" s="115"/>
      <c r="M5" s="115"/>
      <c r="O5" s="116"/>
      <c r="P5" s="116"/>
      <c r="Q5" s="116"/>
      <c r="R5" s="116"/>
    </row>
    <row r="6" spans="1:20" x14ac:dyDescent="0.2">
      <c r="A6" s="113" t="s">
        <v>2441</v>
      </c>
      <c r="B6" s="352" t="str">
        <f ca="1">IF(A6="N",B5,IF(LEN(B5)&lt;&gt;1,"A",IFERROR(CHAR(CODE(LOOKUP(2,1/($B$6:OFFSET(B6,-1,0)&lt;&gt;""),$B$6:OFFSET(B6,-1,0)))+1),"A")))</f>
        <v>Row</v>
      </c>
      <c r="C6" s="143" t="s">
        <v>2274</v>
      </c>
      <c r="D6" s="144" t="str">
        <f>INDEX('Salary and Cost Data'!$AJ$2:$AN$2,MATCH(C6,'Salary and Cost Data'!$AJ$5:$AN$5,0))</f>
        <v>FY 2023-24</v>
      </c>
      <c r="E6" s="144">
        <f>IF(A6="Y",E32,0)</f>
        <v>0</v>
      </c>
      <c r="F6" s="145">
        <f>IF(A6="Y",I32+I50+I69,0)</f>
        <v>0</v>
      </c>
      <c r="G6" s="146">
        <f>IF(A6="Y",$J$32+$J$50,0)</f>
        <v>0</v>
      </c>
      <c r="H6" s="413">
        <f>IF(A6="Y",SUM(F6:G6),0)</f>
        <v>0</v>
      </c>
      <c r="I6" s="152" t="str">
        <f>IF(A6="Y",E6=SUM('1-FTE Entry'!$AE$10:$AE$24),"")</f>
        <v/>
      </c>
      <c r="K6" s="115"/>
      <c r="L6" s="115"/>
      <c r="M6" s="115"/>
      <c r="O6" s="116"/>
      <c r="P6" s="116"/>
      <c r="Q6" s="116"/>
      <c r="R6" s="116"/>
    </row>
    <row r="7" spans="1:20" x14ac:dyDescent="0.2">
      <c r="A7" s="113" t="s">
        <v>2433</v>
      </c>
      <c r="B7" s="352" t="str">
        <f ca="1">IF(A7="N",B6,IF(LEN(B6)&lt;&gt;1,"A",IFERROR(CHAR(CODE(LOOKUP(2,1/($B$6:OFFSET(B7,-1,0)&lt;&gt;""),$B$6:OFFSET(B7,-1,0)))+1),"A")))</f>
        <v>A</v>
      </c>
      <c r="C7" s="143" t="s">
        <v>2275</v>
      </c>
      <c r="D7" s="144" t="str">
        <f>INDEX('Salary and Cost Data'!$AJ$2:$AN$2,MATCH(C7,'Salary and Cost Data'!$AJ$5:$AN$5,0))</f>
        <v>FY 2024-25</v>
      </c>
      <c r="E7" s="144">
        <f ca="1">IF(A7="Y",E91,0)</f>
        <v>0</v>
      </c>
      <c r="F7" s="145">
        <f ca="1">IF(A7="Y",I91+I109+I128,0)</f>
        <v>0</v>
      </c>
      <c r="G7" s="146">
        <f ca="1">IF(A7="Y",$J$91+$J$109,0)</f>
        <v>0</v>
      </c>
      <c r="H7" s="413">
        <f ca="1">IF(A7="Y",SUM(F7:G7),0)</f>
        <v>0</v>
      </c>
      <c r="I7" s="152" t="b">
        <f ca="1">IF(A7="Y",E7=SUM('1-FTE Entry'!$AF$10:$AF$24),"")</f>
        <v>1</v>
      </c>
      <c r="K7" s="115"/>
      <c r="L7" s="115"/>
      <c r="M7" s="115"/>
      <c r="O7" s="116"/>
      <c r="P7" s="116"/>
      <c r="Q7" s="116"/>
      <c r="R7" s="116"/>
    </row>
    <row r="8" spans="1:20" x14ac:dyDescent="0.2">
      <c r="A8" s="113" t="s">
        <v>2433</v>
      </c>
      <c r="B8" s="352" t="str">
        <f ca="1">IF(A8="N",B7,IF(LEN(B7)&lt;&gt;1,"A",IFERROR(CHAR(CODE(LOOKUP(2,1/($B$6:OFFSET(B8,-1,0)&lt;&gt;""),$B$6:OFFSET(B8,-1,0)))+1),"A")))</f>
        <v>B</v>
      </c>
      <c r="C8" s="143" t="s">
        <v>2276</v>
      </c>
      <c r="D8" s="144" t="str">
        <f>INDEX('Salary and Cost Data'!$AJ$2:$AN$2,MATCH(C8,'Salary and Cost Data'!$AJ$5:$AN$5,0))</f>
        <v>FY 2025-26</v>
      </c>
      <c r="E8" s="144">
        <f ca="1">IF(A8="Y",E150,0)</f>
        <v>0</v>
      </c>
      <c r="F8" s="145">
        <f ca="1">IF(A8="Y",I150+I168+I187,0)</f>
        <v>0</v>
      </c>
      <c r="G8" s="146">
        <f ca="1">IF(A8="Y",$J$150+$J$168,0)</f>
        <v>0</v>
      </c>
      <c r="H8" s="413">
        <f ca="1">IF(A8="Y",SUM(F8:G8),0)</f>
        <v>0</v>
      </c>
      <c r="I8" s="152" t="b">
        <f ca="1">IF(A8="Y",E8=SUM('1-FTE Entry'!$AG$10:$AG$24),"")</f>
        <v>1</v>
      </c>
      <c r="K8" s="115"/>
      <c r="L8" s="115"/>
      <c r="M8" s="115"/>
      <c r="O8" s="116"/>
      <c r="P8" s="116"/>
      <c r="Q8" s="116"/>
      <c r="R8" s="116"/>
    </row>
    <row r="9" spans="1:20" x14ac:dyDescent="0.2">
      <c r="A9" s="113" t="s">
        <v>2441</v>
      </c>
      <c r="B9" s="352" t="str">
        <f ca="1">IF(A9="N",B8,IF(LEN(B8)&lt;&gt;1,"A",IFERROR(CHAR(CODE(LOOKUP(2,1/($B$6:OFFSET(B9,-1,0)&lt;&gt;""),$B$6:OFFSET(B9,-1,0)))+1),"A")))</f>
        <v>B</v>
      </c>
      <c r="C9" s="143" t="s">
        <v>2277</v>
      </c>
      <c r="D9" s="144" t="str">
        <f>INDEX('Salary and Cost Data'!$AJ$2:$AN$2,MATCH(C9,'Salary and Cost Data'!$AJ$5:$AN$5,0))</f>
        <v>FY 2026-27</v>
      </c>
      <c r="E9" s="144">
        <f>IF(A9="Y",E209,0)</f>
        <v>0</v>
      </c>
      <c r="F9" s="145">
        <f>IF(A9="Y",I209+I227+I246,0)</f>
        <v>0</v>
      </c>
      <c r="G9" s="146">
        <f>IF(A9="Y",$J$209+$J$227,0)</f>
        <v>0</v>
      </c>
      <c r="H9" s="413">
        <f>IF(A9="Y",SUM(F9:G9),0)</f>
        <v>0</v>
      </c>
      <c r="I9" s="152" t="str">
        <f>IF(A9="Y",E9=SUM('1-FTE Entry'!$AH$10:$AH$24),"")</f>
        <v/>
      </c>
      <c r="K9" s="115"/>
      <c r="L9" s="115"/>
      <c r="M9" s="115"/>
      <c r="O9" s="116"/>
      <c r="P9" s="116"/>
      <c r="Q9" s="116"/>
      <c r="R9" s="116"/>
    </row>
    <row r="10" spans="1:20" x14ac:dyDescent="0.2">
      <c r="A10" s="113" t="s">
        <v>2441</v>
      </c>
      <c r="B10" s="352" t="str">
        <f ca="1">IF(A10="N",B9,IF(LEN(B9)&lt;&gt;1,"A",IFERROR(CHAR(CODE(LOOKUP(2,1/($B$6:OFFSET(B10,-1,0)&lt;&gt;""),$B$6:OFFSET(B10,-1,0)))+1),"A")))</f>
        <v>B</v>
      </c>
      <c r="C10" s="143" t="s">
        <v>2278</v>
      </c>
      <c r="D10" s="144" t="str">
        <f>INDEX('Salary and Cost Data'!$AJ$2:$AN$2,MATCH(C10,'Salary and Cost Data'!$AJ$5:$AN$5,0))</f>
        <v>FY 2027-28</v>
      </c>
      <c r="E10" s="144">
        <f>IF(A10="Y",E268,0)</f>
        <v>0</v>
      </c>
      <c r="F10" s="145">
        <f>IF(A10="Y",I268+I286+I305,0)</f>
        <v>0</v>
      </c>
      <c r="G10" s="146">
        <f>IF(A10="Y",$J$268+$J$286,0)</f>
        <v>0</v>
      </c>
      <c r="H10" s="413">
        <f>IF(A10="Y",SUM(F10:G10),0)</f>
        <v>0</v>
      </c>
      <c r="I10" s="152" t="str">
        <f>IF(A10="Y",E10=SUM('1-FTE Entry'!$AI$10:$AI$24),"")</f>
        <v/>
      </c>
      <c r="K10" s="115"/>
      <c r="L10" s="115"/>
      <c r="M10" s="115"/>
      <c r="O10" s="116"/>
      <c r="P10" s="116"/>
      <c r="Q10" s="116"/>
      <c r="R10" s="116"/>
    </row>
    <row r="11" spans="1:20" x14ac:dyDescent="0.2">
      <c r="B11" s="114"/>
      <c r="C11" s="120"/>
      <c r="D11" s="115"/>
    </row>
    <row r="12" spans="1:20" ht="16.149999999999999" customHeight="1" x14ac:dyDescent="0.2">
      <c r="B12" s="318" t="s">
        <v>2274</v>
      </c>
      <c r="C12" s="319" t="s">
        <v>2407</v>
      </c>
      <c r="D12" s="115"/>
    </row>
    <row r="13" spans="1:20" s="119" customFormat="1" ht="31.5" hidden="1" outlineLevel="1" x14ac:dyDescent="0.2">
      <c r="A13" s="316"/>
      <c r="B13" s="121" t="s">
        <v>2274</v>
      </c>
      <c r="C13" s="121" t="str">
        <f>INDEX('Salary and Cost Data'!$AJ$2:$AN$2,MATCH('2-Expenditures'!B13,'Salary and Cost Data'!$AJ$5:$AN$5,0))</f>
        <v>FY 2023-24</v>
      </c>
      <c r="D13" s="121"/>
      <c r="E13" s="121"/>
      <c r="F13" s="121"/>
      <c r="G13" s="121"/>
      <c r="H13" s="121"/>
      <c r="I13" s="121"/>
      <c r="J13" s="153"/>
      <c r="O13" s="317"/>
      <c r="P13" s="317"/>
      <c r="Q13" s="317"/>
      <c r="R13" s="317"/>
      <c r="T13" s="316"/>
    </row>
    <row r="14" spans="1:20" ht="15.75" hidden="1" outlineLevel="1" x14ac:dyDescent="0.2">
      <c r="B14" s="122"/>
      <c r="C14" s="122"/>
      <c r="D14" s="122"/>
      <c r="E14" s="122"/>
      <c r="F14" s="122"/>
      <c r="G14" s="122"/>
      <c r="H14" s="122"/>
      <c r="I14" s="122"/>
      <c r="J14" s="122"/>
    </row>
    <row r="15" spans="1:20" s="314" customFormat="1" ht="19.899999999999999" hidden="1" customHeight="1" outlineLevel="1" x14ac:dyDescent="0.2">
      <c r="A15" s="311"/>
      <c r="B15" s="118" t="s">
        <v>2395</v>
      </c>
      <c r="C15" s="312"/>
      <c r="D15" s="313"/>
      <c r="E15" s="313"/>
      <c r="F15" s="313"/>
      <c r="G15" s="313"/>
      <c r="H15" s="313"/>
      <c r="I15" s="313"/>
      <c r="J15" s="311"/>
    </row>
    <row r="16" spans="1:20" ht="25.5" hidden="1" outlineLevel="1" x14ac:dyDescent="0.2">
      <c r="A16" s="112" t="s">
        <v>2440</v>
      </c>
      <c r="B16" s="353" t="s">
        <v>2317</v>
      </c>
      <c r="C16" s="350" t="s">
        <v>2286</v>
      </c>
      <c r="D16" s="351" t="s">
        <v>2263</v>
      </c>
      <c r="E16" s="351" t="s">
        <v>2287</v>
      </c>
      <c r="F16" s="351" t="s">
        <v>2288</v>
      </c>
      <c r="G16" s="351" t="s">
        <v>2289</v>
      </c>
      <c r="H16" s="351" t="s">
        <v>2290</v>
      </c>
      <c r="I16" s="351" t="s">
        <v>2314</v>
      </c>
      <c r="J16"/>
      <c r="O16" s="116"/>
      <c r="P16" s="116"/>
      <c r="Q16" s="116"/>
      <c r="R16" s="116"/>
      <c r="T16" s="116"/>
    </row>
    <row r="17" spans="1:20" hidden="1" outlineLevel="1" x14ac:dyDescent="0.2">
      <c r="A17" s="113" t="str">
        <f>'1-FTE Entry'!A10</f>
        <v>Y</v>
      </c>
      <c r="B17" s="268" t="str">
        <f ca="1">IF(A17="N",B16,IF(LEN(B16)&lt;&gt;1,"A",IFERROR(CHAR(CODE(LOOKUP(2,1/($B$16:OFFSET(B17,-1,0)&lt;&gt;""),$B$16:OFFSET(B17,-1,0)))+1),"A")))</f>
        <v>A</v>
      </c>
      <c r="C17" s="143">
        <f>'1-FTE Entry'!C10</f>
        <v>0</v>
      </c>
      <c r="D17" s="144">
        <f>IF(AND('1-FTE Entry'!$H10&lt;='Salary and Cost Data'!AJ$4,'1-FTE Entry'!$K10&gt;='Salary and Cost Data'!AJ$3),1,0)*'1-FTE Entry'!$E10</f>
        <v>0</v>
      </c>
      <c r="E17" s="144">
        <f>'1-FTE Entry'!AE10</f>
        <v>0</v>
      </c>
      <c r="F17" s="147">
        <f>IFERROR(SUM('1-FTE Entry'!$S10:$U10)*'1-FTE Entry'!$AE10/'1-FTE Entry'!$E10,0)</f>
        <v>0</v>
      </c>
      <c r="G17" s="147">
        <f>IFERROR(SUM('1-FTE Entry'!$V10:$X10)*'1-FTE Entry'!$AE10/'1-FTE Entry'!$E10,0)</f>
        <v>0</v>
      </c>
      <c r="H17" s="148">
        <f>IFERROR(IF('1-FTE Entry'!O10=$B$13,SUM('1-FTE Entry'!$Y10:$Z10),0),0)</f>
        <v>0</v>
      </c>
      <c r="I17" s="148">
        <f>SUM(F17:H17)</f>
        <v>0</v>
      </c>
      <c r="J17"/>
      <c r="O17" s="116"/>
      <c r="P17" s="116"/>
      <c r="Q17" s="116"/>
      <c r="R17" s="116"/>
      <c r="T17" s="116"/>
    </row>
    <row r="18" spans="1:20" hidden="1" outlineLevel="1" x14ac:dyDescent="0.2">
      <c r="A18" s="113" t="str">
        <f>'1-FTE Entry'!A11</f>
        <v>Y</v>
      </c>
      <c r="B18" s="268" t="str">
        <f ca="1">IF(A18="N",B17,IF(LEN(B17)&lt;&gt;1,"A",IFERROR(CHAR(CODE(LOOKUP(2,1/($B$16:OFFSET(B18,-1,0)&lt;&gt;""),$B$16:OFFSET(B18,-1,0)))+1),"A")))</f>
        <v>B</v>
      </c>
      <c r="C18" s="143">
        <f>'1-FTE Entry'!C11</f>
        <v>0</v>
      </c>
      <c r="D18" s="144">
        <f>IF(AND('1-FTE Entry'!$H11&lt;='Salary and Cost Data'!AJ$4,'1-FTE Entry'!$K11&gt;='Salary and Cost Data'!AJ$3),1,0)*'1-FTE Entry'!$E11</f>
        <v>0</v>
      </c>
      <c r="E18" s="144">
        <f>'1-FTE Entry'!AE11</f>
        <v>0</v>
      </c>
      <c r="F18" s="147">
        <f>IFERROR(SUM('1-FTE Entry'!$S11:$U11)*'1-FTE Entry'!$AE11/'1-FTE Entry'!$E11,0)</f>
        <v>0</v>
      </c>
      <c r="G18" s="147">
        <f>IFERROR(SUM('1-FTE Entry'!$V11:$X11)*'1-FTE Entry'!$AE11/'1-FTE Entry'!$E11,0)</f>
        <v>0</v>
      </c>
      <c r="H18" s="148">
        <f>IFERROR(IF('1-FTE Entry'!O11=$B$13,SUM('1-FTE Entry'!$Y11:$Z11),0),0)</f>
        <v>0</v>
      </c>
      <c r="I18" s="148">
        <f>SUM(F18:H18)</f>
        <v>0</v>
      </c>
      <c r="J18"/>
      <c r="O18" s="116"/>
      <c r="P18" s="116"/>
      <c r="Q18" s="116"/>
      <c r="R18" s="116"/>
      <c r="T18" s="116"/>
    </row>
    <row r="19" spans="1:20" hidden="1" outlineLevel="1" x14ac:dyDescent="0.2">
      <c r="A19" s="113" t="str">
        <f>'1-FTE Entry'!A12</f>
        <v>Y</v>
      </c>
      <c r="B19" s="268" t="str">
        <f ca="1">IF(A19="N",B18,IF(LEN(B18)&lt;&gt;1,"A",IFERROR(CHAR(CODE(LOOKUP(2,1/($B$16:OFFSET(B19,-1,0)&lt;&gt;""),$B$16:OFFSET(B19,-1,0)))+1),"A")))</f>
        <v>C</v>
      </c>
      <c r="C19" s="143">
        <f>'1-FTE Entry'!C12</f>
        <v>0</v>
      </c>
      <c r="D19" s="144">
        <f>IF(AND('1-FTE Entry'!$H12&lt;='Salary and Cost Data'!AJ$4,'1-FTE Entry'!$K12&gt;='Salary and Cost Data'!AJ$3),1,0)*'1-FTE Entry'!$E12</f>
        <v>0</v>
      </c>
      <c r="E19" s="144">
        <f>'1-FTE Entry'!AE12</f>
        <v>0</v>
      </c>
      <c r="F19" s="147">
        <f>IFERROR(SUM('1-FTE Entry'!$S12:$U12)*'1-FTE Entry'!$AE12/'1-FTE Entry'!$E12,0)</f>
        <v>0</v>
      </c>
      <c r="G19" s="147">
        <f>IFERROR(SUM('1-FTE Entry'!$V12:$X12)*'1-FTE Entry'!$AE12/'1-FTE Entry'!$E12,0)</f>
        <v>0</v>
      </c>
      <c r="H19" s="148">
        <f>IFERROR(IF('1-FTE Entry'!O12=$B$13,SUM('1-FTE Entry'!$Y12:$Z12),0),0)</f>
        <v>0</v>
      </c>
      <c r="I19" s="148">
        <f>SUM(F19:H19)</f>
        <v>0</v>
      </c>
      <c r="J19"/>
      <c r="O19" s="116"/>
      <c r="P19" s="116"/>
      <c r="Q19" s="116"/>
      <c r="R19" s="116"/>
      <c r="T19" s="116"/>
    </row>
    <row r="20" spans="1:20" hidden="1" outlineLevel="1" x14ac:dyDescent="0.2">
      <c r="A20" s="113" t="str">
        <f>'1-FTE Entry'!A13</f>
        <v>Y</v>
      </c>
      <c r="B20" s="268" t="str">
        <f ca="1">IF(A20="N",B19,IF(LEN(B19)&lt;&gt;1,"A",IFERROR(CHAR(CODE(LOOKUP(2,1/($B$16:OFFSET(B20,-1,0)&lt;&gt;""),$B$16:OFFSET(B20,-1,0)))+1),"A")))</f>
        <v>D</v>
      </c>
      <c r="C20" s="143">
        <f>'1-FTE Entry'!C13</f>
        <v>0</v>
      </c>
      <c r="D20" s="144">
        <f>IF(AND('1-FTE Entry'!$H13&lt;='Salary and Cost Data'!AJ$4,'1-FTE Entry'!$K13&gt;='Salary and Cost Data'!AJ$3),1,0)*'1-FTE Entry'!$E13</f>
        <v>0</v>
      </c>
      <c r="E20" s="144">
        <f>'1-FTE Entry'!AE13</f>
        <v>0</v>
      </c>
      <c r="F20" s="147">
        <f>IFERROR(SUM('1-FTE Entry'!$S13:$U13)*'1-FTE Entry'!$AE13/'1-FTE Entry'!$E13,0)</f>
        <v>0</v>
      </c>
      <c r="G20" s="147">
        <f>IFERROR(SUM('1-FTE Entry'!$V13:$X13)*'1-FTE Entry'!$AE13/'1-FTE Entry'!$E13,0)</f>
        <v>0</v>
      </c>
      <c r="H20" s="148">
        <f>IFERROR(IF('1-FTE Entry'!O13=$B$13,SUM('1-FTE Entry'!$Y13:$Z13),0),0)</f>
        <v>0</v>
      </c>
      <c r="I20" s="148">
        <f>SUM(F20:H20)</f>
        <v>0</v>
      </c>
      <c r="J20"/>
      <c r="O20" s="116"/>
      <c r="P20" s="116"/>
      <c r="Q20" s="116"/>
      <c r="R20" s="116"/>
      <c r="T20" s="116"/>
    </row>
    <row r="21" spans="1:20" ht="13.5" hidden="1" outlineLevel="1" thickBot="1" x14ac:dyDescent="0.25">
      <c r="A21" s="113" t="str">
        <f>'1-FTE Entry'!A14</f>
        <v>Y</v>
      </c>
      <c r="B21" s="268" t="str">
        <f ca="1">IF(A21="N",B20,IF(LEN(B20)&lt;&gt;1,"A",IFERROR(CHAR(CODE(LOOKUP(2,1/($B$16:OFFSET(B21,-1,0)&lt;&gt;""),$B$16:OFFSET(B21,-1,0)))+1),"A")))</f>
        <v>E</v>
      </c>
      <c r="C21" s="143">
        <f>'1-FTE Entry'!C14</f>
        <v>0</v>
      </c>
      <c r="D21" s="144">
        <f>IF(AND('1-FTE Entry'!$H14&lt;='Salary and Cost Data'!AJ$4,'1-FTE Entry'!$K14&gt;='Salary and Cost Data'!AJ$3),1,0)*'1-FTE Entry'!$E14</f>
        <v>0</v>
      </c>
      <c r="E21" s="144">
        <f>'1-FTE Entry'!AE14</f>
        <v>0</v>
      </c>
      <c r="F21" s="147">
        <f>IFERROR(SUM('1-FTE Entry'!$S14:$U14)*'1-FTE Entry'!$AE14/'1-FTE Entry'!$E14,0)</f>
        <v>0</v>
      </c>
      <c r="G21" s="147">
        <f>IFERROR(SUM('1-FTE Entry'!$V14:$X14)*'1-FTE Entry'!$AE14/'1-FTE Entry'!$E14,0)</f>
        <v>0</v>
      </c>
      <c r="H21" s="148">
        <f>IFERROR(IF('1-FTE Entry'!O14=$B$13,SUM('1-FTE Entry'!$Y14:$Z14),0),0)</f>
        <v>0</v>
      </c>
      <c r="I21" s="148">
        <f>SUM(F21:H21)</f>
        <v>0</v>
      </c>
      <c r="J21"/>
      <c r="O21" s="116"/>
      <c r="P21" s="116"/>
      <c r="Q21" s="116"/>
      <c r="R21" s="116"/>
      <c r="T21" s="116"/>
    </row>
    <row r="22" spans="1:20" hidden="1" outlineLevel="2" x14ac:dyDescent="0.2">
      <c r="A22" s="113" t="str">
        <f>'1-FTE Entry'!A15</f>
        <v>N</v>
      </c>
      <c r="B22" s="268" t="str">
        <f ca="1">IF(A22="N",B21,IF(LEN(B21)&lt;&gt;1,"A",IFERROR(CHAR(CODE(LOOKUP(2,1/($B$16:OFFSET(B22,-1,0)&lt;&gt;""),$B$16:OFFSET(B22,-1,0)))+1),"A")))</f>
        <v>E</v>
      </c>
      <c r="C22" s="143">
        <f>'1-FTE Entry'!C15</f>
        <v>0</v>
      </c>
      <c r="D22" s="144">
        <f>IF(AND('1-FTE Entry'!$H15&lt;='Salary and Cost Data'!AJ$4,'1-FTE Entry'!$K15&gt;='Salary and Cost Data'!AJ$3),1,0)*'1-FTE Entry'!$E15</f>
        <v>0</v>
      </c>
      <c r="E22" s="144">
        <f>'1-FTE Entry'!AE15</f>
        <v>0</v>
      </c>
      <c r="F22" s="147">
        <f>IFERROR(SUM('1-FTE Entry'!$S15:$U15)*'1-FTE Entry'!$AE15/'1-FTE Entry'!$E15,0)</f>
        <v>0</v>
      </c>
      <c r="G22" s="147">
        <f>IFERROR(SUM('1-FTE Entry'!$V15:$X15)*'1-FTE Entry'!$AE15/'1-FTE Entry'!$E15,0)</f>
        <v>0</v>
      </c>
      <c r="H22" s="148">
        <f>IFERROR(IF('1-FTE Entry'!O15=$B$13,SUM('1-FTE Entry'!$Y15:$Z15),0),0)</f>
        <v>0</v>
      </c>
      <c r="I22" s="148">
        <f t="shared" ref="I22:I29" si="0">SUM(F22:H22)</f>
        <v>0</v>
      </c>
      <c r="J22"/>
      <c r="O22" s="116"/>
      <c r="P22" s="116"/>
      <c r="Q22" s="116"/>
      <c r="R22" s="116"/>
      <c r="T22" s="116"/>
    </row>
    <row r="23" spans="1:20" hidden="1" outlineLevel="2" x14ac:dyDescent="0.2">
      <c r="A23" s="113" t="str">
        <f>'1-FTE Entry'!A16</f>
        <v>N</v>
      </c>
      <c r="B23" s="268" t="str">
        <f ca="1">IF(A23="N",B22,IF(LEN(B22)&lt;&gt;1,"A",IFERROR(CHAR(CODE(LOOKUP(2,1/($B$16:OFFSET(B23,-1,0)&lt;&gt;""),$B$16:OFFSET(B23,-1,0)))+1),"A")))</f>
        <v>E</v>
      </c>
      <c r="C23" s="143">
        <f>'1-FTE Entry'!C16</f>
        <v>0</v>
      </c>
      <c r="D23" s="144">
        <f>IF(AND('1-FTE Entry'!$H16&lt;='Salary and Cost Data'!AJ$4,'1-FTE Entry'!$K16&gt;='Salary and Cost Data'!AJ$3),1,0)*'1-FTE Entry'!$E16</f>
        <v>0</v>
      </c>
      <c r="E23" s="144">
        <f>'1-FTE Entry'!AE16</f>
        <v>0</v>
      </c>
      <c r="F23" s="147">
        <f>IFERROR(SUM('1-FTE Entry'!$S16:$U16)*'1-FTE Entry'!$AE16/'1-FTE Entry'!$E16,0)</f>
        <v>0</v>
      </c>
      <c r="G23" s="147">
        <f>IFERROR(SUM('1-FTE Entry'!$V16:$X16)*'1-FTE Entry'!$AE16/'1-FTE Entry'!$E16,0)</f>
        <v>0</v>
      </c>
      <c r="H23" s="148">
        <f>IFERROR(IF('1-FTE Entry'!O16=$B$13,SUM('1-FTE Entry'!$Y16:$Z16),0),0)</f>
        <v>0</v>
      </c>
      <c r="I23" s="148">
        <f t="shared" si="0"/>
        <v>0</v>
      </c>
      <c r="J23"/>
      <c r="O23" s="116"/>
      <c r="P23" s="116"/>
      <c r="Q23" s="116"/>
      <c r="R23" s="116"/>
      <c r="T23" s="116"/>
    </row>
    <row r="24" spans="1:20" hidden="1" outlineLevel="2" x14ac:dyDescent="0.2">
      <c r="A24" s="113" t="str">
        <f>'1-FTE Entry'!A17</f>
        <v>N</v>
      </c>
      <c r="B24" s="268" t="str">
        <f ca="1">IF(A24="N",B23,IF(LEN(B23)&lt;&gt;1,"A",IFERROR(CHAR(CODE(LOOKUP(2,1/($B$16:OFFSET(B24,-1,0)&lt;&gt;""),$B$16:OFFSET(B24,-1,0)))+1),"A")))</f>
        <v>E</v>
      </c>
      <c r="C24" s="143">
        <f>'1-FTE Entry'!C17</f>
        <v>0</v>
      </c>
      <c r="D24" s="144">
        <f>IF(AND('1-FTE Entry'!$H17&lt;='Salary and Cost Data'!AJ$4,'1-FTE Entry'!$K17&gt;='Salary and Cost Data'!AJ$3),1,0)*'1-FTE Entry'!$E17</f>
        <v>0</v>
      </c>
      <c r="E24" s="144">
        <f>'1-FTE Entry'!AE17</f>
        <v>0</v>
      </c>
      <c r="F24" s="147">
        <f>IFERROR(SUM('1-FTE Entry'!$S17:$U17)*'1-FTE Entry'!$AE17/'1-FTE Entry'!$E17,0)</f>
        <v>0</v>
      </c>
      <c r="G24" s="147">
        <f>IFERROR(SUM('1-FTE Entry'!$V17:$X17)*'1-FTE Entry'!$AE17/'1-FTE Entry'!$E17,0)</f>
        <v>0</v>
      </c>
      <c r="H24" s="148">
        <f>IFERROR(IF('1-FTE Entry'!O17=$B$13,SUM('1-FTE Entry'!$Y17:$Z17),0),0)</f>
        <v>0</v>
      </c>
      <c r="I24" s="148">
        <f t="shared" si="0"/>
        <v>0</v>
      </c>
      <c r="J24"/>
      <c r="O24" s="116"/>
      <c r="P24" s="116"/>
      <c r="Q24" s="116"/>
      <c r="R24" s="116"/>
      <c r="T24" s="116"/>
    </row>
    <row r="25" spans="1:20" hidden="1" outlineLevel="2" x14ac:dyDescent="0.2">
      <c r="A25" s="113" t="str">
        <f>'1-FTE Entry'!A18</f>
        <v>N</v>
      </c>
      <c r="B25" s="268" t="str">
        <f ca="1">IF(A25="N",B24,IF(LEN(B24)&lt;&gt;1,"A",IFERROR(CHAR(CODE(LOOKUP(2,1/($B$16:OFFSET(B25,-1,0)&lt;&gt;""),$B$16:OFFSET(B25,-1,0)))+1),"A")))</f>
        <v>E</v>
      </c>
      <c r="C25" s="143">
        <f>'1-FTE Entry'!C18</f>
        <v>0</v>
      </c>
      <c r="D25" s="144">
        <f>IF(AND('1-FTE Entry'!$H18&lt;='Salary and Cost Data'!AJ$4,'1-FTE Entry'!$K18&gt;='Salary and Cost Data'!AJ$3),1,0)*'1-FTE Entry'!$E18</f>
        <v>0</v>
      </c>
      <c r="E25" s="144">
        <f>'1-FTE Entry'!AE18</f>
        <v>0</v>
      </c>
      <c r="F25" s="147">
        <f>IFERROR(SUM('1-FTE Entry'!$S18:$U18)*'1-FTE Entry'!$AE18/'1-FTE Entry'!$E18,0)</f>
        <v>0</v>
      </c>
      <c r="G25" s="147">
        <f>IFERROR(SUM('1-FTE Entry'!$V18:$X18)*'1-FTE Entry'!$AE18/'1-FTE Entry'!$E18,0)</f>
        <v>0</v>
      </c>
      <c r="H25" s="148">
        <f>IFERROR(IF('1-FTE Entry'!O18=$B$13,SUM('1-FTE Entry'!$Y18:$Z18),0),0)</f>
        <v>0</v>
      </c>
      <c r="I25" s="148">
        <f t="shared" si="0"/>
        <v>0</v>
      </c>
      <c r="J25"/>
      <c r="O25" s="116"/>
      <c r="P25" s="116"/>
      <c r="Q25" s="116"/>
      <c r="R25" s="116"/>
      <c r="T25" s="116"/>
    </row>
    <row r="26" spans="1:20" hidden="1" outlineLevel="2" x14ac:dyDescent="0.2">
      <c r="A26" s="113" t="str">
        <f>'1-FTE Entry'!A19</f>
        <v>N</v>
      </c>
      <c r="B26" s="268" t="str">
        <f ca="1">IF(A26="N",B25,IF(LEN(B25)&lt;&gt;1,"A",IFERROR(CHAR(CODE(LOOKUP(2,1/($B$16:OFFSET(B26,-1,0)&lt;&gt;""),$B$16:OFFSET(B26,-1,0)))+1),"A")))</f>
        <v>E</v>
      </c>
      <c r="C26" s="143">
        <f>'1-FTE Entry'!C19</f>
        <v>0</v>
      </c>
      <c r="D26" s="144">
        <f>IF(AND('1-FTE Entry'!$H19&lt;='Salary and Cost Data'!AJ$4,'1-FTE Entry'!$K19&gt;='Salary and Cost Data'!AJ$3),1,0)*'1-FTE Entry'!$E19</f>
        <v>0</v>
      </c>
      <c r="E26" s="144">
        <f>'1-FTE Entry'!AE19</f>
        <v>0</v>
      </c>
      <c r="F26" s="147">
        <f>IFERROR(SUM('1-FTE Entry'!$S19:$U19)*'1-FTE Entry'!$AE19/'1-FTE Entry'!$E19,0)</f>
        <v>0</v>
      </c>
      <c r="G26" s="147">
        <f>IFERROR(SUM('1-FTE Entry'!$V19:$X19)*'1-FTE Entry'!$AE19/'1-FTE Entry'!$E19,0)</f>
        <v>0</v>
      </c>
      <c r="H26" s="148">
        <f>IFERROR(IF('1-FTE Entry'!O19=$B$13,SUM('1-FTE Entry'!$Y19:$Z19),0),0)</f>
        <v>0</v>
      </c>
      <c r="I26" s="148">
        <f t="shared" si="0"/>
        <v>0</v>
      </c>
      <c r="J26"/>
      <c r="O26" s="116"/>
      <c r="P26" s="116"/>
      <c r="Q26" s="116"/>
      <c r="R26" s="116"/>
      <c r="T26" s="116"/>
    </row>
    <row r="27" spans="1:20" hidden="1" outlineLevel="2" x14ac:dyDescent="0.2">
      <c r="A27" s="113" t="str">
        <f>'1-FTE Entry'!A20</f>
        <v>N</v>
      </c>
      <c r="B27" s="268" t="str">
        <f ca="1">IF(A27="N",B26,IF(LEN(B26)&lt;&gt;1,"A",IFERROR(CHAR(CODE(LOOKUP(2,1/($B$16:OFFSET(B27,-1,0)&lt;&gt;""),$B$16:OFFSET(B27,-1,0)))+1),"A")))</f>
        <v>E</v>
      </c>
      <c r="C27" s="143">
        <f>'1-FTE Entry'!C20</f>
        <v>0</v>
      </c>
      <c r="D27" s="144">
        <f>IF(AND('1-FTE Entry'!$H20&lt;='Salary and Cost Data'!AJ$4,'1-FTE Entry'!$K20&gt;='Salary and Cost Data'!AJ$3),1,0)*'1-FTE Entry'!$E20</f>
        <v>0</v>
      </c>
      <c r="E27" s="144">
        <f>'1-FTE Entry'!AE20</f>
        <v>0</v>
      </c>
      <c r="F27" s="147">
        <f>IFERROR(SUM('1-FTE Entry'!$S20:$U20)*'1-FTE Entry'!$AE20/'1-FTE Entry'!$E20,0)</f>
        <v>0</v>
      </c>
      <c r="G27" s="147">
        <f>IFERROR(SUM('1-FTE Entry'!$V20:$X20)*'1-FTE Entry'!$AE20/'1-FTE Entry'!$E20,0)</f>
        <v>0</v>
      </c>
      <c r="H27" s="148">
        <f>IFERROR(IF('1-FTE Entry'!O20=$B$13,SUM('1-FTE Entry'!$Y20:$Z20),0),0)</f>
        <v>0</v>
      </c>
      <c r="I27" s="148">
        <f t="shared" si="0"/>
        <v>0</v>
      </c>
      <c r="J27"/>
      <c r="O27" s="116"/>
      <c r="P27" s="116"/>
      <c r="Q27" s="116"/>
      <c r="R27" s="116"/>
      <c r="T27" s="116"/>
    </row>
    <row r="28" spans="1:20" hidden="1" outlineLevel="2" x14ac:dyDescent="0.2">
      <c r="A28" s="113" t="str">
        <f>'1-FTE Entry'!A21</f>
        <v>N</v>
      </c>
      <c r="B28" s="268" t="str">
        <f ca="1">IF(A28="N",B27,IF(LEN(B27)&lt;&gt;1,"A",IFERROR(CHAR(CODE(LOOKUP(2,1/($B$16:OFFSET(B28,-1,0)&lt;&gt;""),$B$16:OFFSET(B28,-1,0)))+1),"A")))</f>
        <v>E</v>
      </c>
      <c r="C28" s="143">
        <f>'1-FTE Entry'!C21</f>
        <v>0</v>
      </c>
      <c r="D28" s="144">
        <f>IF(AND('1-FTE Entry'!$H21&lt;='Salary and Cost Data'!AJ$4,'1-FTE Entry'!$K21&gt;='Salary and Cost Data'!AJ$3),1,0)*'1-FTE Entry'!$E21</f>
        <v>0</v>
      </c>
      <c r="E28" s="144">
        <f>'1-FTE Entry'!AE21</f>
        <v>0</v>
      </c>
      <c r="F28" s="147">
        <f>IFERROR(SUM('1-FTE Entry'!$S21:$U21)*'1-FTE Entry'!$AE21/'1-FTE Entry'!$E21,0)</f>
        <v>0</v>
      </c>
      <c r="G28" s="147">
        <f>IFERROR(SUM('1-FTE Entry'!$V21:$X21)*'1-FTE Entry'!$AE21/'1-FTE Entry'!$E21,0)</f>
        <v>0</v>
      </c>
      <c r="H28" s="148">
        <f>IFERROR(IF('1-FTE Entry'!O21=$B$13,SUM('1-FTE Entry'!$Y21:$Z21),0),0)</f>
        <v>0</v>
      </c>
      <c r="I28" s="148">
        <f t="shared" si="0"/>
        <v>0</v>
      </c>
      <c r="J28"/>
      <c r="O28" s="116"/>
      <c r="P28" s="116"/>
      <c r="Q28" s="116"/>
      <c r="R28" s="116"/>
      <c r="T28" s="116"/>
    </row>
    <row r="29" spans="1:20" hidden="1" outlineLevel="2" x14ac:dyDescent="0.2">
      <c r="A29" s="113" t="str">
        <f>'1-FTE Entry'!A22</f>
        <v>N</v>
      </c>
      <c r="B29" s="268" t="str">
        <f ca="1">IF(A29="N",B28,IF(LEN(B28)&lt;&gt;1,"A",IFERROR(CHAR(CODE(LOOKUP(2,1/($B$16:OFFSET(B29,-1,0)&lt;&gt;""),$B$16:OFFSET(B29,-1,0)))+1),"A")))</f>
        <v>E</v>
      </c>
      <c r="C29" s="143">
        <f>'1-FTE Entry'!C22</f>
        <v>0</v>
      </c>
      <c r="D29" s="144">
        <f>IF(AND('1-FTE Entry'!$H22&lt;='Salary and Cost Data'!AJ$4,'1-FTE Entry'!$K22&gt;='Salary and Cost Data'!AJ$3),1,0)*'1-FTE Entry'!$E22</f>
        <v>0</v>
      </c>
      <c r="E29" s="144">
        <f>'1-FTE Entry'!AE22</f>
        <v>0</v>
      </c>
      <c r="F29" s="147">
        <f>IFERROR(SUM('1-FTE Entry'!$S22:$U22)*'1-FTE Entry'!$AE22/'1-FTE Entry'!$E22,0)</f>
        <v>0</v>
      </c>
      <c r="G29" s="147">
        <f>IFERROR(SUM('1-FTE Entry'!$V22:$X22)*'1-FTE Entry'!$AE22/'1-FTE Entry'!$E22,0)</f>
        <v>0</v>
      </c>
      <c r="H29" s="148">
        <f>IFERROR(IF('1-FTE Entry'!O22=$B$13,SUM('1-FTE Entry'!$Y22:$Z22),0),0)</f>
        <v>0</v>
      </c>
      <c r="I29" s="148">
        <f t="shared" si="0"/>
        <v>0</v>
      </c>
      <c r="J29"/>
      <c r="O29" s="116"/>
      <c r="P29" s="116"/>
      <c r="Q29" s="116"/>
      <c r="R29" s="116"/>
      <c r="T29" s="116"/>
    </row>
    <row r="30" spans="1:20" hidden="1" outlineLevel="2" x14ac:dyDescent="0.2">
      <c r="A30" s="113" t="str">
        <f>'1-FTE Entry'!A23</f>
        <v>N</v>
      </c>
      <c r="B30" s="268" t="str">
        <f ca="1">IF(A30="N",B29,IF(LEN(B29)&lt;&gt;1,"A",IFERROR(CHAR(CODE(LOOKUP(2,1/($B$16:OFFSET(B30,-1,0)&lt;&gt;""),$B$16:OFFSET(B30,-1,0)))+1),"A")))</f>
        <v>E</v>
      </c>
      <c r="C30" s="143">
        <f>'1-FTE Entry'!C23</f>
        <v>0</v>
      </c>
      <c r="D30" s="144">
        <f>IF(AND('1-FTE Entry'!$H23&lt;='Salary and Cost Data'!AJ$4,'1-FTE Entry'!$K23&gt;='Salary and Cost Data'!AJ$3),1,0)*'1-FTE Entry'!$E23</f>
        <v>0</v>
      </c>
      <c r="E30" s="144">
        <f>'1-FTE Entry'!AE23</f>
        <v>0</v>
      </c>
      <c r="F30" s="147">
        <f>IFERROR(SUM('1-FTE Entry'!$S23:$U23)*'1-FTE Entry'!$AE23/'1-FTE Entry'!$E23,0)</f>
        <v>0</v>
      </c>
      <c r="G30" s="147">
        <f>IFERROR(SUM('1-FTE Entry'!$V23:$X23)*'1-FTE Entry'!$AE23/'1-FTE Entry'!$E23,0)</f>
        <v>0</v>
      </c>
      <c r="H30" s="148">
        <f>IFERROR(IF('1-FTE Entry'!O23=$B$13,SUM('1-FTE Entry'!$Y23:$Z23),0),0)</f>
        <v>0</v>
      </c>
      <c r="I30" s="148">
        <f>SUM(F30:H30)</f>
        <v>0</v>
      </c>
      <c r="J30"/>
      <c r="O30" s="116"/>
      <c r="P30" s="116"/>
      <c r="Q30" s="116"/>
      <c r="R30" s="116"/>
      <c r="T30" s="116"/>
    </row>
    <row r="31" spans="1:20" ht="13.5" hidden="1" outlineLevel="2" thickBot="1" x14ac:dyDescent="0.25">
      <c r="A31" s="113" t="str">
        <f>'1-FTE Entry'!A24</f>
        <v>N</v>
      </c>
      <c r="B31" s="268" t="str">
        <f ca="1">IF(A31="N",B30,IF(LEN(B30)&lt;&gt;1,"A",IFERROR(CHAR(CODE(LOOKUP(2,1/($B$16:OFFSET(B31,-1,0)&lt;&gt;""),$B$16:OFFSET(B31,-1,0)))+1),"A")))</f>
        <v>E</v>
      </c>
      <c r="C31" s="143">
        <f>'1-FTE Entry'!C24</f>
        <v>0</v>
      </c>
      <c r="D31" s="144">
        <f>IF(AND('1-FTE Entry'!$H24&lt;='Salary and Cost Data'!AJ$4,'1-FTE Entry'!$K24&gt;='Salary and Cost Data'!AJ$3),1,0)*'1-FTE Entry'!$E24</f>
        <v>0</v>
      </c>
      <c r="E31" s="144">
        <f>'1-FTE Entry'!AE24</f>
        <v>0</v>
      </c>
      <c r="F31" s="147">
        <f>IFERROR(SUM('1-FTE Entry'!$S24:$U24)*'1-FTE Entry'!$AE24/'1-FTE Entry'!$E24,0)</f>
        <v>0</v>
      </c>
      <c r="G31" s="147">
        <f>IFERROR(SUM('1-FTE Entry'!$V24:$X24)*'1-FTE Entry'!$AE24/'1-FTE Entry'!$E24,0)</f>
        <v>0</v>
      </c>
      <c r="H31" s="148">
        <f>IFERROR(IF('1-FTE Entry'!O24=$B$13,SUM('1-FTE Entry'!$Y24:$Z24),0),0)</f>
        <v>0</v>
      </c>
      <c r="I31" s="148">
        <f>SUM(F31:H31)</f>
        <v>0</v>
      </c>
      <c r="J31"/>
      <c r="O31" s="116"/>
      <c r="P31" s="116"/>
      <c r="Q31" s="116"/>
      <c r="R31" s="116"/>
      <c r="T31" s="116"/>
    </row>
    <row r="32" spans="1:20" ht="13.5" hidden="1" outlineLevel="1" collapsed="1" thickTop="1" x14ac:dyDescent="0.2">
      <c r="B32" s="354" t="str">
        <f ca="1">IFERROR(CHAR(CODE(LOOKUP(2,1/(B17:OFFSET(B32,-1,0)&lt;&gt;""),B17:OFFSET(B32,-1,0)))+1),"A")</f>
        <v>F</v>
      </c>
      <c r="C32" s="355" t="s">
        <v>2313</v>
      </c>
      <c r="D32" s="356">
        <f ca="1">SUMIFS(D17:OFFSET(D32,-1,0),$A17:OFFSET($A32,-1,0),"Y")</f>
        <v>0</v>
      </c>
      <c r="E32" s="356">
        <f ca="1">SUMIFS(E17:OFFSET(E32,-1,0),$A17:OFFSET($A32,-1,0),"Y")</f>
        <v>0</v>
      </c>
      <c r="F32" s="357">
        <f ca="1">SUMIFS(F17:OFFSET(F32,-1,0),$A17:OFFSET($A32,-1,0),"Y")</f>
        <v>0</v>
      </c>
      <c r="G32" s="358">
        <f ca="1">SUMIFS(G17:OFFSET(G32,-1,0),$A17:OFFSET($A32,-1,0),"Y")</f>
        <v>0</v>
      </c>
      <c r="H32" s="358">
        <f ca="1">SUMIFS(H17:OFFSET(H32,-1,0),$A17:OFFSET($A32,-1,0),"Y")</f>
        <v>0</v>
      </c>
      <c r="I32" s="358">
        <f ca="1">SUMIFS(I17:OFFSET(I32,-1,0),$A17:OFFSET($A32,-1,0),"Y")</f>
        <v>0</v>
      </c>
      <c r="J32"/>
      <c r="K32" s="182" t="s">
        <v>2530</v>
      </c>
      <c r="O32" s="116"/>
      <c r="P32" s="116"/>
      <c r="Q32" s="116"/>
      <c r="R32" s="116"/>
      <c r="T32" s="116"/>
    </row>
    <row r="33" spans="1:20" hidden="1" outlineLevel="1" x14ac:dyDescent="0.2"/>
    <row r="34" spans="1:20" s="314" customFormat="1" ht="19.899999999999999" hidden="1" customHeight="1" outlineLevel="1" x14ac:dyDescent="0.2">
      <c r="A34" s="311"/>
      <c r="B34" s="118" t="s">
        <v>2616</v>
      </c>
      <c r="C34" s="312"/>
      <c r="D34" s="313"/>
      <c r="E34" s="313"/>
      <c r="F34" s="313"/>
      <c r="G34" s="313"/>
      <c r="H34" s="313"/>
      <c r="I34" s="313"/>
      <c r="J34" s="311"/>
      <c r="T34" s="311"/>
    </row>
    <row r="35" spans="1:20" ht="25.5" hidden="1" outlineLevel="1" x14ac:dyDescent="0.2">
      <c r="A35" s="112" t="s">
        <v>2440</v>
      </c>
      <c r="B35" s="349" t="s">
        <v>2317</v>
      </c>
      <c r="C35" s="350" t="s">
        <v>2318</v>
      </c>
      <c r="D35" s="370" t="s">
        <v>2320</v>
      </c>
      <c r="E35" s="351" t="s">
        <v>2319</v>
      </c>
      <c r="F35" s="602" t="s">
        <v>2547</v>
      </c>
      <c r="G35" s="602"/>
      <c r="H35" s="602"/>
      <c r="I35" s="353" t="s">
        <v>2314</v>
      </c>
      <c r="J35" s="363" t="s">
        <v>2291</v>
      </c>
      <c r="K35" s="120"/>
      <c r="L35" s="120"/>
      <c r="M35" s="120"/>
    </row>
    <row r="36" spans="1:20" hidden="1" outlineLevel="1" x14ac:dyDescent="0.2">
      <c r="A36" s="113" t="s">
        <v>2433</v>
      </c>
      <c r="B36" s="352" t="str">
        <f ca="1">IF(A36="N",B35,IF(LEN(B35)&lt;&gt;1,"A",IFERROR(CHAR(CODE(LOOKUP(2,1/($B$35:OFFSET(B36,-1,0)&lt;&gt;""),$B$35:OFFSET(B36,-1,0)))+1),"A")))</f>
        <v>A</v>
      </c>
      <c r="C36" s="124" t="s">
        <v>2554</v>
      </c>
      <c r="D36" s="232">
        <v>1</v>
      </c>
      <c r="E36" s="233">
        <f ca="1">'1-FTE Entry'!$AE$38</f>
        <v>0</v>
      </c>
      <c r="F36" s="605" t="str">
        <f ca="1">"FTE Entry Tab, "&amp;LEFT('1-FTE Entry'!$B$27,7)&amp;", Row "&amp;'1-FTE Entry'!$B$38</f>
        <v>FTE Entry Tab, Table 3, Row E</v>
      </c>
      <c r="G36" s="605"/>
      <c r="H36" s="605"/>
      <c r="I36" s="149">
        <f>SUMIFS('1-FTE Entry'!$AE$29:$AE$37,'1-FTE Entry'!$A$29:$A$37,"Y",'1-FTE Entry'!$L$29:$L$37,"Bill")</f>
        <v>0</v>
      </c>
      <c r="J36" s="149">
        <f>SUMIFS('1-FTE Entry'!$AE$29:$AE$37,'1-FTE Entry'!$A$29:$A$37,"Y",'1-FTE Entry'!$L$29:$L$37,"Central")</f>
        <v>0</v>
      </c>
      <c r="O36" s="116"/>
    </row>
    <row r="37" spans="1:20" hidden="1" outlineLevel="1" x14ac:dyDescent="0.2">
      <c r="A37" s="113" t="s">
        <v>2433</v>
      </c>
      <c r="B37" s="352" t="str">
        <f ca="1">IF(A37="N",B36,IF(LEN(B36)&lt;&gt;1,"A",IFERROR(CHAR(CODE(LOOKUP(2,1/($B$35:OFFSET(B37,-1,0)&lt;&gt;""),$B$35:OFFSET(B37,-1,0)))+1),"A")))</f>
        <v>B</v>
      </c>
      <c r="C37" s="124" t="s">
        <v>2561</v>
      </c>
      <c r="D37" s="232">
        <v>1</v>
      </c>
      <c r="E37" s="233">
        <f ca="1">'1-FTE Entry'!$AE$53</f>
        <v>0</v>
      </c>
      <c r="F37" s="605" t="str">
        <f ca="1">"FTE Entry Tab, "&amp;LEFT('1-FTE Entry'!$B$41,7)&amp;", Row "&amp;'1-FTE Entry'!$B$53</f>
        <v>FTE Entry Tab, Table 4, Row I</v>
      </c>
      <c r="G37" s="605"/>
      <c r="H37" s="605"/>
      <c r="I37" s="149">
        <f>SUMIFS('1-FTE Entry'!$AE$44:$AE$52,'1-FTE Entry'!$A$44:$A$52,"Y",'1-FTE Entry'!$L$44:$L$52,"Bill")</f>
        <v>0</v>
      </c>
      <c r="J37" s="149">
        <f>SUMIFS('1-FTE Entry'!$AE$44:$AE$52,'1-FTE Entry'!$A$44:$A$52,"Y",'1-FTE Entry'!$L$44:$L$52,"Central")</f>
        <v>0</v>
      </c>
      <c r="O37" s="116"/>
    </row>
    <row r="38" spans="1:20" hidden="1" outlineLevel="1" x14ac:dyDescent="0.2">
      <c r="A38" s="113" t="s">
        <v>2433</v>
      </c>
      <c r="B38" s="352" t="str">
        <f ca="1">IF(A38="N",B37,IF(LEN(B37)&lt;&gt;1,"A",IFERROR(CHAR(CODE(LOOKUP(2,1/($B$35:OFFSET(B38,-1,0)&lt;&gt;""),$B$35:OFFSET(B38,-1,0)))+1),"A")))</f>
        <v>C</v>
      </c>
      <c r="C38" s="126" t="s">
        <v>33</v>
      </c>
      <c r="D38" s="127">
        <v>0</v>
      </c>
      <c r="E38" s="128">
        <f>INDEX('Salary and Cost Data'!$AA:$AA,MATCH('2-Expenditures'!C38,'Salary and Cost Data'!$Z:$Z,0))</f>
        <v>128.02000000000001</v>
      </c>
      <c r="F38" s="600"/>
      <c r="G38" s="600"/>
      <c r="H38" s="600"/>
      <c r="I38" s="150">
        <f>IF(D38&gt;=100,D38*E38,0)</f>
        <v>0</v>
      </c>
      <c r="J38" s="437"/>
    </row>
    <row r="39" spans="1:20" ht="25.5" hidden="1" outlineLevel="1" x14ac:dyDescent="0.2">
      <c r="A39" s="113" t="s">
        <v>2433</v>
      </c>
      <c r="B39" s="352" t="str">
        <f ca="1">IF(A39="N",B38,IF(LEN(B38)&lt;&gt;1,"A",IFERROR(CHAR(CODE(LOOKUP(2,1/($B$35:OFFSET(B39,-1,0)&lt;&gt;""),$B$35:OFFSET(B39,-1,0)))+1),"A")))</f>
        <v>D</v>
      </c>
      <c r="C39" s="126" t="s">
        <v>2362</v>
      </c>
      <c r="D39" s="127">
        <v>0</v>
      </c>
      <c r="E39" s="128">
        <f>INDEX('Salary and Cost Data'!$AA:$AA,MATCH('2-Expenditures'!C39,'Salary and Cost Data'!$Z:$Z,0))</f>
        <v>123</v>
      </c>
      <c r="F39" s="600"/>
      <c r="G39" s="600"/>
      <c r="H39" s="600"/>
      <c r="I39" s="150">
        <f t="shared" ref="I39:I49" si="1">D39*E39</f>
        <v>0</v>
      </c>
      <c r="J39" s="438"/>
      <c r="O39" s="116"/>
    </row>
    <row r="40" spans="1:20" hidden="1" outlineLevel="1" x14ac:dyDescent="0.2">
      <c r="A40" s="113" t="s">
        <v>2433</v>
      </c>
      <c r="B40" s="352" t="str">
        <f ca="1">IF(A40="N",B39,IF(LEN(B39)&lt;&gt;1,"A",IFERROR(CHAR(CODE(LOOKUP(2,1/($B$35:OFFSET(B40,-1,0)&lt;&gt;""),$B$35:OFFSET(B40,-1,0)))+1),"A")))</f>
        <v>E</v>
      </c>
      <c r="C40" s="126" t="s">
        <v>2426</v>
      </c>
      <c r="D40" s="127">
        <v>0</v>
      </c>
      <c r="E40" s="128">
        <f>INDEX('Salary and Cost Data'!$AA:$AA,MATCH('2-Expenditures'!C40,'Salary and Cost Data'!$Z:$Z,0))</f>
        <v>195</v>
      </c>
      <c r="F40" s="600"/>
      <c r="G40" s="600"/>
      <c r="H40" s="600"/>
      <c r="I40" s="150">
        <f t="shared" si="1"/>
        <v>0</v>
      </c>
      <c r="J40" s="438"/>
      <c r="O40" s="116"/>
    </row>
    <row r="41" spans="1:20" hidden="1" outlineLevel="1" x14ac:dyDescent="0.2">
      <c r="A41" s="113" t="s">
        <v>2433</v>
      </c>
      <c r="B41" s="352" t="str">
        <f ca="1">IF(A41="N",B40,IF(LEN(B40)&lt;&gt;1,"A",IFERROR(CHAR(CODE(LOOKUP(2,1/($B$35:OFFSET(B41,-1,0)&lt;&gt;""),$B$35:OFFSET(B41,-1,0)))+1),"A")))</f>
        <v>F</v>
      </c>
      <c r="C41" s="126" t="s">
        <v>64</v>
      </c>
      <c r="D41" s="129">
        <v>0</v>
      </c>
      <c r="E41" s="128">
        <f>INDEX('Salary and Cost Data'!$AA:$AA,MATCH('2-Expenditures'!C41,'Salary and Cost Data'!$Z:$Z,0))</f>
        <v>0.6</v>
      </c>
      <c r="F41" s="600"/>
      <c r="G41" s="600"/>
      <c r="H41" s="600"/>
      <c r="I41" s="150">
        <f>D41*E41</f>
        <v>0</v>
      </c>
      <c r="J41" s="438"/>
      <c r="O41" s="116"/>
    </row>
    <row r="42" spans="1:20" hidden="1" outlineLevel="1" x14ac:dyDescent="0.2">
      <c r="A42" s="113" t="s">
        <v>2433</v>
      </c>
      <c r="B42" s="352" t="str">
        <f ca="1">IF(A42="N",B41,IF(LEN(B41)&lt;&gt;1,"A",IFERROR(CHAR(CODE(LOOKUP(2,1/($B$35:OFFSET(B42,-1,0)&lt;&gt;""),$B$35:OFFSET(B42,-1,0)))+1),"A")))</f>
        <v>G</v>
      </c>
      <c r="C42" s="126" t="s">
        <v>70</v>
      </c>
      <c r="D42" s="129">
        <v>0</v>
      </c>
      <c r="E42" s="128">
        <f>INDEX('Salary and Cost Data'!$AA:$AA,MATCH('2-Expenditures'!C42,'Salary and Cost Data'!$Z:$Z,0))</f>
        <v>0.64</v>
      </c>
      <c r="F42" s="600"/>
      <c r="G42" s="600"/>
      <c r="H42" s="600"/>
      <c r="I42" s="150">
        <f>D42*E42</f>
        <v>0</v>
      </c>
      <c r="J42" s="438"/>
      <c r="O42" s="116"/>
    </row>
    <row r="43" spans="1:20" hidden="1" outlineLevel="2" x14ac:dyDescent="0.2">
      <c r="A43" s="113" t="s">
        <v>2441</v>
      </c>
      <c r="B43" s="352" t="str">
        <f ca="1">IF(A43="N",B42,IF(LEN(B42)&lt;&gt;1,"A",IFERROR(CHAR(CODE(LOOKUP(2,1/($B$35:OFFSET(B43,-1,0)&lt;&gt;""),$B$35:OFFSET(B43,-1,0)))+1),"A")))</f>
        <v>G</v>
      </c>
      <c r="C43" s="126" t="s">
        <v>76</v>
      </c>
      <c r="D43" s="127">
        <v>0</v>
      </c>
      <c r="E43" s="128">
        <f>INDEX('Salary and Cost Data'!$AA:$AA,MATCH('2-Expenditures'!C43,'Salary and Cost Data'!$Z:$Z,0))</f>
        <v>231.75</v>
      </c>
      <c r="F43" s="600"/>
      <c r="G43" s="600"/>
      <c r="H43" s="600"/>
      <c r="I43" s="150">
        <f t="shared" si="1"/>
        <v>0</v>
      </c>
      <c r="J43" s="438"/>
      <c r="K43" s="104"/>
      <c r="O43" s="116"/>
    </row>
    <row r="44" spans="1:20" hidden="1" outlineLevel="2" x14ac:dyDescent="0.2">
      <c r="A44" s="113" t="s">
        <v>2441</v>
      </c>
      <c r="B44" s="352" t="str">
        <f ca="1">IF(A44="N",B43,IF(LEN(B43)&lt;&gt;1,"A",IFERROR(CHAR(CODE(LOOKUP(2,1/($B$35:OFFSET(B44,-1,0)&lt;&gt;""),$B$35:OFFSET(B44,-1,0)))+1),"A")))</f>
        <v>G</v>
      </c>
      <c r="C44" s="126" t="s">
        <v>2657</v>
      </c>
      <c r="D44" s="127">
        <v>0</v>
      </c>
      <c r="E44" s="128">
        <f>INDEX('Salary and Cost Data'!$AA:$AA,MATCH('2-Expenditures'!C44,'Salary and Cost Data'!$Z:$Z,0))</f>
        <v>35</v>
      </c>
      <c r="F44" s="600"/>
      <c r="G44" s="600"/>
      <c r="H44" s="600"/>
      <c r="I44" s="150">
        <f t="shared" si="1"/>
        <v>0</v>
      </c>
      <c r="J44" s="438"/>
      <c r="O44" s="116"/>
    </row>
    <row r="45" spans="1:20" hidden="1" outlineLevel="2" x14ac:dyDescent="0.2">
      <c r="A45" s="113" t="s">
        <v>2441</v>
      </c>
      <c r="B45" s="352" t="str">
        <f ca="1">IF(A45="N",B44,IF(LEN(B44)&lt;&gt;1,"A",IFERROR(CHAR(CODE(LOOKUP(2,1/($B$35:OFFSET(B45,-1,0)&lt;&gt;""),$B$35:OFFSET(B45,-1,0)))+1),"A")))</f>
        <v>G</v>
      </c>
      <c r="C45" s="126" t="s">
        <v>87</v>
      </c>
      <c r="D45" s="127">
        <v>0</v>
      </c>
      <c r="E45" s="128">
        <f>INDEX('Salary and Cost Data'!$AA:$AA,MATCH('2-Expenditures'!C45,'Salary and Cost Data'!$Z:$Z,0))</f>
        <v>32</v>
      </c>
      <c r="F45" s="600"/>
      <c r="G45" s="600"/>
      <c r="H45" s="600"/>
      <c r="I45" s="150">
        <f t="shared" si="1"/>
        <v>0</v>
      </c>
      <c r="J45" s="438"/>
      <c r="O45" s="116"/>
    </row>
    <row r="46" spans="1:20" hidden="1" outlineLevel="2" x14ac:dyDescent="0.2">
      <c r="A46" s="113" t="s">
        <v>2441</v>
      </c>
      <c r="B46" s="352" t="str">
        <f ca="1">IF(A46="N",B45,IF(LEN(B45)&lt;&gt;1,"A",IFERROR(CHAR(CODE(LOOKUP(2,1/($B$35:OFFSET(B46,-1,0)&lt;&gt;""),$B$35:OFFSET(B46,-1,0)))+1),"A")))</f>
        <v>G</v>
      </c>
      <c r="C46" s="126" t="s">
        <v>92</v>
      </c>
      <c r="D46" s="127">
        <v>0</v>
      </c>
      <c r="E46" s="128">
        <f>INDEX('Salary and Cost Data'!$AA:$AA,MATCH('2-Expenditures'!C46,'Salary and Cost Data'!$Z:$Z,0))</f>
        <v>32</v>
      </c>
      <c r="F46" s="600"/>
      <c r="G46" s="600"/>
      <c r="H46" s="600"/>
      <c r="I46" s="150">
        <f t="shared" si="1"/>
        <v>0</v>
      </c>
      <c r="J46" s="438"/>
      <c r="O46" s="116"/>
    </row>
    <row r="47" spans="1:20" hidden="1" outlineLevel="2" x14ac:dyDescent="0.2">
      <c r="A47" s="113" t="s">
        <v>2441</v>
      </c>
      <c r="B47" s="352" t="str">
        <f ca="1">IF(A47="N",B46,IF(LEN(B46)&lt;&gt;1,"A",IFERROR(CHAR(CODE(LOOKUP(2,1/($B$35:OFFSET(B47,-1,0)&lt;&gt;""),$B$35:OFFSET(B47,-1,0)))+1),"A")))</f>
        <v>G</v>
      </c>
      <c r="C47" s="130" t="s">
        <v>2656</v>
      </c>
      <c r="D47" s="131">
        <v>0</v>
      </c>
      <c r="E47" s="128">
        <f>INDEX('Salary and Cost Data'!$AA:$AA,MATCH('2-Expenditures'!C47,'Salary and Cost Data'!$Z:$Z,0))</f>
        <v>238</v>
      </c>
      <c r="F47" s="601"/>
      <c r="G47" s="601"/>
      <c r="H47" s="601"/>
      <c r="I47" s="151">
        <f t="shared" si="1"/>
        <v>0</v>
      </c>
      <c r="J47" s="438"/>
      <c r="O47" s="116"/>
    </row>
    <row r="48" spans="1:20" hidden="1" outlineLevel="1" collapsed="1" x14ac:dyDescent="0.2">
      <c r="A48" s="113" t="s">
        <v>2441</v>
      </c>
      <c r="B48" s="352" t="str">
        <f ca="1">IF(A48="N",B47,IF(LEN(B47)&lt;&gt;1,"A",IFERROR(CHAR(CODE(LOOKUP(2,1/($B$35:OFFSET(B48,-1,0)&lt;&gt;""),$B$35:OFFSET(B48,-1,0)))+1),"A")))</f>
        <v>G</v>
      </c>
      <c r="C48" s="130"/>
      <c r="D48" s="131"/>
      <c r="E48" s="132"/>
      <c r="F48" s="601"/>
      <c r="G48" s="601"/>
      <c r="H48" s="601"/>
      <c r="I48" s="151">
        <f t="shared" si="1"/>
        <v>0</v>
      </c>
      <c r="J48" s="438"/>
      <c r="K48" s="182" t="s">
        <v>2569</v>
      </c>
      <c r="O48" s="116"/>
    </row>
    <row r="49" spans="1:20" ht="13.5" hidden="1" outlineLevel="1" thickBot="1" x14ac:dyDescent="0.25">
      <c r="A49" s="113" t="s">
        <v>2441</v>
      </c>
      <c r="B49" s="352" t="str">
        <f ca="1">IF(A49="N",B48,IF(LEN(B48)&lt;&gt;1,"A",IFERROR(CHAR(CODE(LOOKUP(2,1/($B$35:OFFSET(B49,-1,0)&lt;&gt;""),$B$35:OFFSET(B49,-1,0)))+1),"A")))</f>
        <v>G</v>
      </c>
      <c r="C49" s="130"/>
      <c r="D49" s="131"/>
      <c r="E49" s="132"/>
      <c r="F49" s="601"/>
      <c r="G49" s="601"/>
      <c r="H49" s="601"/>
      <c r="I49" s="151">
        <f t="shared" si="1"/>
        <v>0</v>
      </c>
      <c r="J49" s="438"/>
      <c r="O49" s="116"/>
    </row>
    <row r="50" spans="1:20" ht="13.5" hidden="1" outlineLevel="1" thickTop="1" x14ac:dyDescent="0.2">
      <c r="B50" s="354" t="str">
        <f ca="1">IFERROR(CHAR(CODE(LOOKUP(2,1/(B36:OFFSET(B50,-1,0)&lt;&gt;""),B36:OFFSET(B50,-1,0)))+1),"A")</f>
        <v>H</v>
      </c>
      <c r="C50" s="603" t="s">
        <v>2321</v>
      </c>
      <c r="D50" s="604"/>
      <c r="E50" s="604"/>
      <c r="F50" s="604"/>
      <c r="G50" s="604"/>
      <c r="H50" s="604"/>
      <c r="I50" s="364">
        <f ca="1">SUMIFS(I36:OFFSET(I50,-1,0),$A36:OFFSET($A50,-1,0),"Y")</f>
        <v>0</v>
      </c>
      <c r="J50" s="358">
        <f ca="1">SUMIFS(J36:OFFSET(J50,-1,0),$A36:OFFSET($A50,-1,0),"Y")</f>
        <v>0</v>
      </c>
      <c r="O50" s="116"/>
      <c r="P50" s="116"/>
      <c r="Q50" s="116"/>
      <c r="R50" s="116"/>
    </row>
    <row r="51" spans="1:20" hidden="1" outlineLevel="1" x14ac:dyDescent="0.2">
      <c r="D51" s="133"/>
      <c r="E51" s="133"/>
      <c r="F51" s="133"/>
      <c r="G51" s="133"/>
      <c r="H51" s="133"/>
      <c r="I51" s="133"/>
      <c r="J51" s="114"/>
      <c r="O51" s="116"/>
    </row>
    <row r="52" spans="1:20" s="314" customFormat="1" ht="19.899999999999999" hidden="1" customHeight="1" outlineLevel="1" x14ac:dyDescent="0.2">
      <c r="A52" s="311"/>
      <c r="B52" s="118" t="s">
        <v>2398</v>
      </c>
      <c r="C52" s="312"/>
      <c r="D52" s="313"/>
      <c r="E52" s="313"/>
      <c r="F52" s="313"/>
      <c r="G52" s="313"/>
      <c r="H52" s="313"/>
      <c r="I52" s="313"/>
      <c r="J52" s="311"/>
      <c r="T52" s="311"/>
    </row>
    <row r="53" spans="1:20" ht="25.5" hidden="1" outlineLevel="1" x14ac:dyDescent="0.2">
      <c r="A53" s="112" t="s">
        <v>2440</v>
      </c>
      <c r="B53" s="349" t="s">
        <v>2317</v>
      </c>
      <c r="C53" s="359" t="s">
        <v>2318</v>
      </c>
      <c r="D53" s="360" t="s">
        <v>2320</v>
      </c>
      <c r="E53" s="360" t="s">
        <v>2319</v>
      </c>
      <c r="F53" s="602" t="s">
        <v>2547</v>
      </c>
      <c r="G53" s="602"/>
      <c r="H53" s="602"/>
      <c r="I53" s="361" t="s">
        <v>2314</v>
      </c>
      <c r="J53"/>
      <c r="O53" s="116"/>
    </row>
    <row r="54" spans="1:20" hidden="1" outlineLevel="1" x14ac:dyDescent="0.2">
      <c r="A54" s="113" t="s">
        <v>2433</v>
      </c>
      <c r="B54" s="352" t="str">
        <f ca="1">IF(A54="N",B53,IF(LEN(B53)&lt;&gt;1,"A",IFERROR(CHAR(CODE(LOOKUP(2,1/($B$53:OFFSET(B54,-1,0)&lt;&gt;""),$B$53:OFFSET(B54,-1,0)))+1),"A")))</f>
        <v>A</v>
      </c>
      <c r="C54" s="134"/>
      <c r="D54" s="135"/>
      <c r="E54" s="136"/>
      <c r="F54" s="606"/>
      <c r="G54" s="607"/>
      <c r="H54" s="608"/>
      <c r="I54" s="125">
        <f>D54*E54</f>
        <v>0</v>
      </c>
      <c r="J54"/>
      <c r="K54" s="106"/>
      <c r="O54" s="116"/>
    </row>
    <row r="55" spans="1:20" hidden="1" outlineLevel="1" x14ac:dyDescent="0.2">
      <c r="A55" s="113" t="s">
        <v>2433</v>
      </c>
      <c r="B55" s="352" t="str">
        <f ca="1">IF(A55="N",B54,IF(LEN(B54)&lt;&gt;1,"A",IFERROR(CHAR(CODE(LOOKUP(2,1/($B$53:OFFSET(B55,-1,0)&lt;&gt;""),$B$53:OFFSET(B55,-1,0)))+1),"A")))</f>
        <v>B</v>
      </c>
      <c r="C55" s="134"/>
      <c r="D55" s="135"/>
      <c r="E55" s="136"/>
      <c r="F55" s="606"/>
      <c r="G55" s="607"/>
      <c r="H55" s="608"/>
      <c r="I55" s="125">
        <f>D55*E55</f>
        <v>0</v>
      </c>
      <c r="J55"/>
      <c r="K55" s="106"/>
      <c r="O55" s="116"/>
    </row>
    <row r="56" spans="1:20" hidden="1" outlineLevel="1" x14ac:dyDescent="0.2">
      <c r="A56" s="113" t="s">
        <v>2433</v>
      </c>
      <c r="B56" s="352" t="str">
        <f ca="1">IF(A56="N",B55,IF(LEN(B55)&lt;&gt;1,"A",IFERROR(CHAR(CODE(LOOKUP(2,1/($B$53:OFFSET(B56,-1,0)&lt;&gt;""),$B$53:OFFSET(B56,-1,0)))+1),"A")))</f>
        <v>C</v>
      </c>
      <c r="C56" s="137"/>
      <c r="D56" s="138"/>
      <c r="E56" s="139"/>
      <c r="F56" s="606"/>
      <c r="G56" s="607"/>
      <c r="H56" s="608"/>
      <c r="I56" s="123">
        <f>D56*E56</f>
        <v>0</v>
      </c>
      <c r="J56"/>
      <c r="O56" s="116"/>
    </row>
    <row r="57" spans="1:20" ht="13.9" hidden="1" customHeight="1" outlineLevel="1" x14ac:dyDescent="0.2">
      <c r="A57" s="113" t="s">
        <v>2433</v>
      </c>
      <c r="B57" s="352" t="str">
        <f ca="1">IF(A57="N",B56,IF(LEN(B56)&lt;&gt;1,"A",IFERROR(CHAR(CODE(LOOKUP(2,1/($B$53:OFFSET(B57,-1,0)&lt;&gt;""),$B$53:OFFSET(B57,-1,0)))+1),"A")))</f>
        <v>D</v>
      </c>
      <c r="C57" s="137"/>
      <c r="D57" s="138"/>
      <c r="E57" s="139"/>
      <c r="F57" s="606"/>
      <c r="G57" s="607"/>
      <c r="H57" s="608"/>
      <c r="I57" s="123">
        <f>D57*E57</f>
        <v>0</v>
      </c>
      <c r="J57"/>
      <c r="O57" s="116"/>
    </row>
    <row r="58" spans="1:20" ht="13.9" hidden="1" customHeight="1" outlineLevel="1" thickBot="1" x14ac:dyDescent="0.25">
      <c r="A58" s="113" t="s">
        <v>2433</v>
      </c>
      <c r="B58" s="352" t="str">
        <f ca="1">IF(A58="N",B57,IF(LEN(B57)&lt;&gt;1,"A",IFERROR(CHAR(CODE(LOOKUP(2,1/($B$53:OFFSET(B58,-1,0)&lt;&gt;""),$B$53:OFFSET(B58,-1,0)))+1),"A")))</f>
        <v>E</v>
      </c>
      <c r="C58" s="137"/>
      <c r="D58" s="138"/>
      <c r="E58" s="139"/>
      <c r="F58" s="606"/>
      <c r="G58" s="607"/>
      <c r="H58" s="608"/>
      <c r="I58" s="123">
        <f t="shared" ref="I58:I68" si="2">D58*E58</f>
        <v>0</v>
      </c>
      <c r="J58"/>
      <c r="O58" s="116"/>
    </row>
    <row r="59" spans="1:20" ht="13.9" hidden="1" customHeight="1" outlineLevel="2" x14ac:dyDescent="0.2">
      <c r="A59" s="113" t="s">
        <v>2441</v>
      </c>
      <c r="B59" s="352" t="str">
        <f ca="1">IF(A59="N",B58,IF(LEN(B58)&lt;&gt;1,"A",IFERROR(CHAR(CODE(LOOKUP(2,1/($B$53:OFFSET(B59,-1,0)&lt;&gt;""),$B$53:OFFSET(B59,-1,0)))+1),"A")))</f>
        <v>E</v>
      </c>
      <c r="C59" s="137"/>
      <c r="D59" s="138"/>
      <c r="E59" s="139"/>
      <c r="F59" s="606"/>
      <c r="G59" s="607"/>
      <c r="H59" s="608"/>
      <c r="I59" s="123">
        <f t="shared" si="2"/>
        <v>0</v>
      </c>
      <c r="J59"/>
      <c r="O59" s="116"/>
    </row>
    <row r="60" spans="1:20" ht="13.9" hidden="1" customHeight="1" outlineLevel="2" x14ac:dyDescent="0.2">
      <c r="A60" s="113" t="s">
        <v>2441</v>
      </c>
      <c r="B60" s="352" t="str">
        <f ca="1">IF(A60="N",B59,IF(LEN(B59)&lt;&gt;1,"A",IFERROR(CHAR(CODE(LOOKUP(2,1/($B$53:OFFSET(B60,-1,0)&lt;&gt;""),$B$53:OFFSET(B60,-1,0)))+1),"A")))</f>
        <v>E</v>
      </c>
      <c r="C60" s="137"/>
      <c r="D60" s="138"/>
      <c r="E60" s="139"/>
      <c r="F60" s="606"/>
      <c r="G60" s="607"/>
      <c r="H60" s="608"/>
      <c r="I60" s="123">
        <f t="shared" si="2"/>
        <v>0</v>
      </c>
      <c r="J60"/>
      <c r="O60" s="116"/>
    </row>
    <row r="61" spans="1:20" ht="13.9" hidden="1" customHeight="1" outlineLevel="2" x14ac:dyDescent="0.2">
      <c r="A61" s="113" t="s">
        <v>2441</v>
      </c>
      <c r="B61" s="352" t="str">
        <f ca="1">IF(A61="N",B60,IF(LEN(B60)&lt;&gt;1,"A",IFERROR(CHAR(CODE(LOOKUP(2,1/($B$53:OFFSET(B61,-1,0)&lt;&gt;""),$B$53:OFFSET(B61,-1,0)))+1),"A")))</f>
        <v>E</v>
      </c>
      <c r="C61" s="137"/>
      <c r="D61" s="138"/>
      <c r="E61" s="139"/>
      <c r="F61" s="606"/>
      <c r="G61" s="607"/>
      <c r="H61" s="608"/>
      <c r="I61" s="123">
        <f t="shared" si="2"/>
        <v>0</v>
      </c>
      <c r="J61"/>
      <c r="O61" s="116"/>
    </row>
    <row r="62" spans="1:20" ht="13.9" hidden="1" customHeight="1" outlineLevel="2" x14ac:dyDescent="0.2">
      <c r="A62" s="113" t="s">
        <v>2441</v>
      </c>
      <c r="B62" s="352" t="str">
        <f ca="1">IF(A62="N",B61,IF(LEN(B61)&lt;&gt;1,"A",IFERROR(CHAR(CODE(LOOKUP(2,1/($B$53:OFFSET(B62,-1,0)&lt;&gt;""),$B$53:OFFSET(B62,-1,0)))+1),"A")))</f>
        <v>E</v>
      </c>
      <c r="C62" s="137"/>
      <c r="D62" s="138"/>
      <c r="E62" s="139"/>
      <c r="F62" s="606"/>
      <c r="G62" s="607"/>
      <c r="H62" s="608"/>
      <c r="I62" s="123">
        <f t="shared" si="2"/>
        <v>0</v>
      </c>
      <c r="J62"/>
      <c r="O62" s="116"/>
    </row>
    <row r="63" spans="1:20" ht="13.9" hidden="1" customHeight="1" outlineLevel="2" x14ac:dyDescent="0.2">
      <c r="A63" s="113" t="s">
        <v>2441</v>
      </c>
      <c r="B63" s="352" t="str">
        <f ca="1">IF(A63="N",B62,IF(LEN(B62)&lt;&gt;1,"A",IFERROR(CHAR(CODE(LOOKUP(2,1/($B$53:OFFSET(B63,-1,0)&lt;&gt;""),$B$53:OFFSET(B63,-1,0)))+1),"A")))</f>
        <v>E</v>
      </c>
      <c r="C63" s="137"/>
      <c r="D63" s="138"/>
      <c r="E63" s="139"/>
      <c r="F63" s="606"/>
      <c r="G63" s="607"/>
      <c r="H63" s="608"/>
      <c r="I63" s="123">
        <f t="shared" si="2"/>
        <v>0</v>
      </c>
      <c r="J63"/>
      <c r="O63" s="116"/>
    </row>
    <row r="64" spans="1:20" ht="13.9" hidden="1" customHeight="1" outlineLevel="2" x14ac:dyDescent="0.2">
      <c r="A64" s="113" t="s">
        <v>2441</v>
      </c>
      <c r="B64" s="352" t="str">
        <f ca="1">IF(A64="N",B63,IF(LEN(B63)&lt;&gt;1,"A",IFERROR(CHAR(CODE(LOOKUP(2,1/($B$53:OFFSET(B64,-1,0)&lt;&gt;""),$B$53:OFFSET(B64,-1,0)))+1),"A")))</f>
        <v>E</v>
      </c>
      <c r="C64" s="137"/>
      <c r="D64" s="138"/>
      <c r="E64" s="139"/>
      <c r="F64" s="606"/>
      <c r="G64" s="607"/>
      <c r="H64" s="608"/>
      <c r="I64" s="123">
        <f t="shared" si="2"/>
        <v>0</v>
      </c>
      <c r="J64"/>
      <c r="O64" s="116"/>
    </row>
    <row r="65" spans="1:20" ht="13.9" hidden="1" customHeight="1" outlineLevel="2" x14ac:dyDescent="0.2">
      <c r="A65" s="113" t="s">
        <v>2441</v>
      </c>
      <c r="B65" s="352" t="str">
        <f ca="1">IF(A65="N",B64,IF(LEN(B64)&lt;&gt;1,"A",IFERROR(CHAR(CODE(LOOKUP(2,1/($B$53:OFFSET(B65,-1,0)&lt;&gt;""),$B$53:OFFSET(B65,-1,0)))+1),"A")))</f>
        <v>E</v>
      </c>
      <c r="C65" s="137"/>
      <c r="D65" s="138"/>
      <c r="E65" s="139"/>
      <c r="F65" s="606"/>
      <c r="G65" s="607"/>
      <c r="H65" s="608"/>
      <c r="I65" s="123">
        <f t="shared" si="2"/>
        <v>0</v>
      </c>
      <c r="J65"/>
      <c r="O65" s="116"/>
    </row>
    <row r="66" spans="1:20" ht="13.9" hidden="1" customHeight="1" outlineLevel="2" x14ac:dyDescent="0.2">
      <c r="A66" s="113" t="s">
        <v>2441</v>
      </c>
      <c r="B66" s="352" t="str">
        <f ca="1">IF(A66="N",B65,IF(LEN(B65)&lt;&gt;1,"A",IFERROR(CHAR(CODE(LOOKUP(2,1/($B$53:OFFSET(B66,-1,0)&lt;&gt;""),$B$53:OFFSET(B66,-1,0)))+1),"A")))</f>
        <v>E</v>
      </c>
      <c r="C66" s="137"/>
      <c r="D66" s="138"/>
      <c r="E66" s="139"/>
      <c r="F66" s="606"/>
      <c r="G66" s="607"/>
      <c r="H66" s="608"/>
      <c r="I66" s="123">
        <f t="shared" si="2"/>
        <v>0</v>
      </c>
      <c r="J66"/>
      <c r="O66" s="116"/>
    </row>
    <row r="67" spans="1:20" ht="13.9" hidden="1" customHeight="1" outlineLevel="2" x14ac:dyDescent="0.2">
      <c r="A67" s="113" t="s">
        <v>2441</v>
      </c>
      <c r="B67" s="352" t="str">
        <f ca="1">IF(A67="N",B66,IF(LEN(B66)&lt;&gt;1,"A",IFERROR(CHAR(CODE(LOOKUP(2,1/($B$53:OFFSET(B67,-1,0)&lt;&gt;""),$B$53:OFFSET(B67,-1,0)))+1),"A")))</f>
        <v>E</v>
      </c>
      <c r="C67" s="137"/>
      <c r="D67" s="138"/>
      <c r="E67" s="139"/>
      <c r="F67" s="606"/>
      <c r="G67" s="607"/>
      <c r="H67" s="608"/>
      <c r="I67" s="123">
        <f t="shared" si="2"/>
        <v>0</v>
      </c>
      <c r="J67"/>
      <c r="O67" s="116"/>
    </row>
    <row r="68" spans="1:20" ht="13.9" hidden="1" customHeight="1" outlineLevel="2" thickBot="1" x14ac:dyDescent="0.25">
      <c r="A68" s="113" t="s">
        <v>2441</v>
      </c>
      <c r="B68" s="352" t="str">
        <f ca="1">IF(A68="N",B67,IF(LEN(B67)&lt;&gt;1,"A",IFERROR(CHAR(CODE(LOOKUP(2,1/($B$53:OFFSET(B68,-1,0)&lt;&gt;""),$B$53:OFFSET(B68,-1,0)))+1),"A")))</f>
        <v>E</v>
      </c>
      <c r="C68" s="137"/>
      <c r="D68" s="138"/>
      <c r="E68" s="139"/>
      <c r="F68" s="606"/>
      <c r="G68" s="607"/>
      <c r="H68" s="608"/>
      <c r="I68" s="123">
        <f t="shared" si="2"/>
        <v>0</v>
      </c>
      <c r="J68"/>
      <c r="O68" s="116"/>
    </row>
    <row r="69" spans="1:20" ht="13.5" hidden="1" outlineLevel="1" collapsed="1" thickTop="1" x14ac:dyDescent="0.2">
      <c r="B69" s="354" t="str">
        <f ca="1">IFERROR(CHAR(CODE(LOOKUP(2,1/(B54:OFFSET(B69,-1,0)&lt;&gt;""),B54:OFFSET(B69,-1,0)))+1),"A")</f>
        <v>F</v>
      </c>
      <c r="C69" s="603" t="s">
        <v>2322</v>
      </c>
      <c r="D69" s="604"/>
      <c r="E69" s="604"/>
      <c r="F69" s="604"/>
      <c r="G69" s="604"/>
      <c r="H69" s="604"/>
      <c r="I69" s="362">
        <f ca="1">SUMIFS(I54:OFFSET(I69,-1,0),$A54:OFFSET($A69,-1,0),"Y")</f>
        <v>0</v>
      </c>
      <c r="J69"/>
      <c r="K69" s="182" t="s">
        <v>2570</v>
      </c>
      <c r="O69" s="116"/>
    </row>
    <row r="70" spans="1:20" collapsed="1" x14ac:dyDescent="0.2"/>
    <row r="71" spans="1:20" x14ac:dyDescent="0.2">
      <c r="B71" s="102"/>
    </row>
    <row r="72" spans="1:20" ht="31.5" x14ac:dyDescent="0.2">
      <c r="B72" s="121" t="s">
        <v>2275</v>
      </c>
      <c r="C72" s="121" t="str">
        <f>INDEX('Salary and Cost Data'!$AJ$2:$AN$2,MATCH('2-Expenditures'!B72,'Salary and Cost Data'!$AJ$5:$AN$5,0))</f>
        <v>FY 2024-25</v>
      </c>
      <c r="D72" s="121"/>
      <c r="E72" s="121"/>
      <c r="F72" s="121"/>
      <c r="G72" s="121"/>
      <c r="H72" s="121"/>
      <c r="I72" s="121"/>
      <c r="J72" s="121"/>
    </row>
    <row r="73" spans="1:20" ht="15.75" x14ac:dyDescent="0.2">
      <c r="B73" s="122"/>
      <c r="C73" s="122"/>
      <c r="D73" s="122"/>
      <c r="E73" s="122"/>
      <c r="F73" s="122"/>
      <c r="G73" s="122"/>
      <c r="H73" s="122"/>
      <c r="I73" s="122"/>
      <c r="J73" s="122"/>
    </row>
    <row r="74" spans="1:20" s="314" customFormat="1" ht="19.899999999999999" customHeight="1" x14ac:dyDescent="0.2">
      <c r="A74" s="311"/>
      <c r="B74" s="118" t="s">
        <v>2399</v>
      </c>
      <c r="C74" s="312"/>
      <c r="D74" s="313"/>
      <c r="E74" s="313"/>
      <c r="F74" s="313"/>
      <c r="G74" s="313"/>
      <c r="H74" s="313"/>
      <c r="I74" s="313"/>
      <c r="J74" s="311"/>
      <c r="K74" s="311"/>
    </row>
    <row r="75" spans="1:20" ht="25.5" x14ac:dyDescent="0.2">
      <c r="A75" s="112" t="s">
        <v>2440</v>
      </c>
      <c r="B75" s="353" t="s">
        <v>2317</v>
      </c>
      <c r="C75" s="350" t="s">
        <v>2286</v>
      </c>
      <c r="D75" s="351" t="s">
        <v>2263</v>
      </c>
      <c r="E75" s="351" t="s">
        <v>2287</v>
      </c>
      <c r="F75" s="351" t="s">
        <v>2288</v>
      </c>
      <c r="G75" s="351" t="s">
        <v>2289</v>
      </c>
      <c r="H75" s="351" t="s">
        <v>2290</v>
      </c>
      <c r="I75" s="351" t="s">
        <v>2314</v>
      </c>
      <c r="J75"/>
      <c r="K75" s="114"/>
      <c r="O75" s="116"/>
      <c r="P75" s="116"/>
      <c r="Q75" s="116"/>
      <c r="R75" s="116"/>
      <c r="T75" s="116"/>
    </row>
    <row r="76" spans="1:20" x14ac:dyDescent="0.2">
      <c r="A76" s="113" t="str">
        <f>'1-FTE Entry'!A10</f>
        <v>Y</v>
      </c>
      <c r="B76" s="268" t="str">
        <f ca="1">IF(A76="N",B75,IF(LEN(B75)&lt;&gt;1,"A",IFERROR(CHAR(CODE(LOOKUP(2,1/($B$75:OFFSET(B76,-1,0)&lt;&gt;""),$B$75:OFFSET(B76,-1,0)))+1),"A")))</f>
        <v>A</v>
      </c>
      <c r="C76" s="143">
        <f>'1-FTE Entry'!C10</f>
        <v>0</v>
      </c>
      <c r="D76" s="144">
        <f>IF(AND('1-FTE Entry'!$H10&lt;='Salary and Cost Data'!AK$4,'1-FTE Entry'!$K10&gt;='Salary and Cost Data'!AK$3),1,0)*'1-FTE Entry'!$E10</f>
        <v>0</v>
      </c>
      <c r="E76" s="144">
        <f>'1-FTE Entry'!AF10</f>
        <v>0</v>
      </c>
      <c r="F76" s="147">
        <f>IFERROR(SUM('1-FTE Entry'!$S10:$U10)*'1-FTE Entry'!$AF10/'1-FTE Entry'!$E10,0)</f>
        <v>0</v>
      </c>
      <c r="G76" s="147">
        <f>IFERROR(SUM('1-FTE Entry'!$V10:$X10)*'1-FTE Entry'!$AF10/'1-FTE Entry'!$E10,0)</f>
        <v>0</v>
      </c>
      <c r="H76" s="148">
        <f>IFERROR(IF('1-FTE Entry'!O10=$B$72,SUM('1-FTE Entry'!$Y10:$Z10),0),0)</f>
        <v>0</v>
      </c>
      <c r="I76" s="148">
        <f>SUM(F76:H76)</f>
        <v>0</v>
      </c>
      <c r="J76"/>
      <c r="K76" s="114"/>
      <c r="O76" s="116"/>
      <c r="P76" s="116"/>
      <c r="Q76" s="116"/>
      <c r="R76" s="116"/>
      <c r="T76" s="116"/>
    </row>
    <row r="77" spans="1:20" x14ac:dyDescent="0.2">
      <c r="A77" s="113" t="str">
        <f>'1-FTE Entry'!A11</f>
        <v>Y</v>
      </c>
      <c r="B77" s="268" t="str">
        <f ca="1">IF(A77="N",B76,IF(LEN(B76)&lt;&gt;1,"A",IFERROR(CHAR(CODE(LOOKUP(2,1/($B$75:OFFSET(B77,-1,0)&lt;&gt;""),$B$75:OFFSET(B77,-1,0)))+1),"A")))</f>
        <v>B</v>
      </c>
      <c r="C77" s="143">
        <f>'1-FTE Entry'!C11</f>
        <v>0</v>
      </c>
      <c r="D77" s="144">
        <f>IF(AND('1-FTE Entry'!$H11&lt;='Salary and Cost Data'!AK$4,'1-FTE Entry'!$K11&gt;='Salary and Cost Data'!AK$3),1,0)*'1-FTE Entry'!$E11</f>
        <v>0</v>
      </c>
      <c r="E77" s="144">
        <f>'1-FTE Entry'!AF11</f>
        <v>0</v>
      </c>
      <c r="F77" s="147">
        <f>IFERROR(SUM('1-FTE Entry'!$S11:$U11)*'1-FTE Entry'!$AF11/'1-FTE Entry'!$E11,0)</f>
        <v>0</v>
      </c>
      <c r="G77" s="147">
        <f>IFERROR(SUM('1-FTE Entry'!$V11:$X11)*'1-FTE Entry'!$AF11/'1-FTE Entry'!$E11,0)</f>
        <v>0</v>
      </c>
      <c r="H77" s="148">
        <f>IFERROR(IF('1-FTE Entry'!O11=$B$72,SUM('1-FTE Entry'!$Y11:$Z11),0),0)</f>
        <v>0</v>
      </c>
      <c r="I77" s="148">
        <f>SUM(F77:H77)</f>
        <v>0</v>
      </c>
      <c r="J77"/>
      <c r="K77" s="114"/>
      <c r="O77" s="116"/>
      <c r="P77" s="116"/>
      <c r="Q77" s="116"/>
      <c r="R77" s="116"/>
      <c r="T77" s="116"/>
    </row>
    <row r="78" spans="1:20" x14ac:dyDescent="0.2">
      <c r="A78" s="113" t="str">
        <f>'1-FTE Entry'!A12</f>
        <v>Y</v>
      </c>
      <c r="B78" s="268" t="str">
        <f ca="1">IF(A78="N",B77,IF(LEN(B77)&lt;&gt;1,"A",IFERROR(CHAR(CODE(LOOKUP(2,1/($B$75:OFFSET(B78,-1,0)&lt;&gt;""),$B$75:OFFSET(B78,-1,0)))+1),"A")))</f>
        <v>C</v>
      </c>
      <c r="C78" s="143">
        <f>'1-FTE Entry'!C12</f>
        <v>0</v>
      </c>
      <c r="D78" s="144">
        <f>IF(AND('1-FTE Entry'!$H12&lt;='Salary and Cost Data'!AK$4,'1-FTE Entry'!$K12&gt;='Salary and Cost Data'!AK$3),1,0)*'1-FTE Entry'!$E12</f>
        <v>0</v>
      </c>
      <c r="E78" s="144">
        <f>'1-FTE Entry'!AF12</f>
        <v>0</v>
      </c>
      <c r="F78" s="147">
        <f>IFERROR(SUM('1-FTE Entry'!$S12:$U12)*'1-FTE Entry'!$AF12/'1-FTE Entry'!$E12,0)</f>
        <v>0</v>
      </c>
      <c r="G78" s="147">
        <f>IFERROR(SUM('1-FTE Entry'!$V12:$X12)*'1-FTE Entry'!$AF12/'1-FTE Entry'!$E12,0)</f>
        <v>0</v>
      </c>
      <c r="H78" s="148">
        <f>IFERROR(IF('1-FTE Entry'!O12=$B$72,SUM('1-FTE Entry'!$Y12:$Z12),0),0)</f>
        <v>0</v>
      </c>
      <c r="I78" s="148">
        <f>SUM(F78:H78)</f>
        <v>0</v>
      </c>
      <c r="J78"/>
      <c r="K78" s="114"/>
      <c r="O78" s="116"/>
      <c r="P78" s="116"/>
      <c r="Q78" s="116"/>
      <c r="R78" s="116"/>
      <c r="T78" s="116"/>
    </row>
    <row r="79" spans="1:20" x14ac:dyDescent="0.2">
      <c r="A79" s="113" t="str">
        <f>'1-FTE Entry'!A13</f>
        <v>Y</v>
      </c>
      <c r="B79" s="268" t="str">
        <f ca="1">IF(A79="N",B78,IF(LEN(B78)&lt;&gt;1,"A",IFERROR(CHAR(CODE(LOOKUP(2,1/($B$75:OFFSET(B79,-1,0)&lt;&gt;""),$B$75:OFFSET(B79,-1,0)))+1),"A")))</f>
        <v>D</v>
      </c>
      <c r="C79" s="143">
        <f>'1-FTE Entry'!C13</f>
        <v>0</v>
      </c>
      <c r="D79" s="144">
        <f>IF(AND('1-FTE Entry'!$H13&lt;='Salary and Cost Data'!AK$4,'1-FTE Entry'!$K13&gt;='Salary and Cost Data'!AK$3),1,0)*'1-FTE Entry'!$E13</f>
        <v>0</v>
      </c>
      <c r="E79" s="144">
        <f>'1-FTE Entry'!AF13</f>
        <v>0</v>
      </c>
      <c r="F79" s="147">
        <f>IFERROR(SUM('1-FTE Entry'!$S13:$U13)*'1-FTE Entry'!$AF13/'1-FTE Entry'!$E13,0)</f>
        <v>0</v>
      </c>
      <c r="G79" s="147">
        <f>IFERROR(SUM('1-FTE Entry'!$V13:$X13)*'1-FTE Entry'!$AF13/'1-FTE Entry'!$E13,0)</f>
        <v>0</v>
      </c>
      <c r="H79" s="148">
        <f>IFERROR(IF('1-FTE Entry'!O13=$B$72,SUM('1-FTE Entry'!$Y13:$Z13),0),0)</f>
        <v>0</v>
      </c>
      <c r="I79" s="148">
        <f>SUM(F79:H79)</f>
        <v>0</v>
      </c>
      <c r="J79"/>
      <c r="K79" s="114"/>
      <c r="O79" s="116"/>
      <c r="P79" s="116"/>
      <c r="Q79" s="116"/>
      <c r="R79" s="116"/>
      <c r="T79" s="116"/>
    </row>
    <row r="80" spans="1:20" ht="13.5" thickBot="1" x14ac:dyDescent="0.25">
      <c r="A80" s="113" t="str">
        <f>'1-FTE Entry'!A14</f>
        <v>Y</v>
      </c>
      <c r="B80" s="268" t="str">
        <f ca="1">IF(A80="N",B79,IF(LEN(B79)&lt;&gt;1,"A",IFERROR(CHAR(CODE(LOOKUP(2,1/($B$75:OFFSET(B80,-1,0)&lt;&gt;""),$B$75:OFFSET(B80,-1,0)))+1),"A")))</f>
        <v>E</v>
      </c>
      <c r="C80" s="143">
        <f>'1-FTE Entry'!C14</f>
        <v>0</v>
      </c>
      <c r="D80" s="144">
        <f>IF(AND('1-FTE Entry'!$H14&lt;='Salary and Cost Data'!AK$4,'1-FTE Entry'!$K14&gt;='Salary and Cost Data'!AK$3),1,0)*'1-FTE Entry'!$E14</f>
        <v>0</v>
      </c>
      <c r="E80" s="144">
        <f>'1-FTE Entry'!AF14</f>
        <v>0</v>
      </c>
      <c r="F80" s="147">
        <f>IFERROR(SUM('1-FTE Entry'!$S14:$U14)*'1-FTE Entry'!$AF14/'1-FTE Entry'!$E14,0)</f>
        <v>0</v>
      </c>
      <c r="G80" s="147">
        <f>IFERROR(SUM('1-FTE Entry'!$V14:$X14)*'1-FTE Entry'!$AF14/'1-FTE Entry'!$E14,0)</f>
        <v>0</v>
      </c>
      <c r="H80" s="148">
        <f>IFERROR(IF('1-FTE Entry'!O14=$B$72,SUM('1-FTE Entry'!$Y14:$Z14),0),0)</f>
        <v>0</v>
      </c>
      <c r="I80" s="148">
        <f>SUM(F80:H80)</f>
        <v>0</v>
      </c>
      <c r="J80"/>
      <c r="K80" s="114"/>
      <c r="O80" s="116"/>
      <c r="P80" s="116"/>
      <c r="Q80" s="116"/>
      <c r="R80" s="116"/>
      <c r="T80" s="116"/>
    </row>
    <row r="81" spans="1:20" hidden="1" outlineLevel="1" x14ac:dyDescent="0.2">
      <c r="A81" s="113" t="str">
        <f>'1-FTE Entry'!A15</f>
        <v>N</v>
      </c>
      <c r="B81" s="268" t="str">
        <f ca="1">IF(A81="N",B80,IF(LEN(B80)&lt;&gt;1,"A",IFERROR(CHAR(CODE(LOOKUP(2,1/($B$75:OFFSET(B81,-1,0)&lt;&gt;""),$B$75:OFFSET(B81,-1,0)))+1),"A")))</f>
        <v>E</v>
      </c>
      <c r="C81" s="143">
        <f>'1-FTE Entry'!C15</f>
        <v>0</v>
      </c>
      <c r="D81" s="144">
        <f>IF(AND('1-FTE Entry'!$H15&lt;='Salary and Cost Data'!AK$4,'1-FTE Entry'!$K15&gt;='Salary and Cost Data'!AK$3),1,0)*'1-FTE Entry'!$E15</f>
        <v>0</v>
      </c>
      <c r="E81" s="144">
        <f>'1-FTE Entry'!AF15</f>
        <v>0</v>
      </c>
      <c r="F81" s="147">
        <f>IFERROR(SUM('1-FTE Entry'!$S15:$U15)*'1-FTE Entry'!$AF15/'1-FTE Entry'!$E15,0)</f>
        <v>0</v>
      </c>
      <c r="G81" s="147">
        <f>IFERROR(SUM('1-FTE Entry'!$V15:$X15)*'1-FTE Entry'!$AF15/'1-FTE Entry'!$E15,0)</f>
        <v>0</v>
      </c>
      <c r="H81" s="148">
        <f>IFERROR(IF('1-FTE Entry'!O15=$B$72,SUM('1-FTE Entry'!$Y15:$Z15),0),0)</f>
        <v>0</v>
      </c>
      <c r="I81" s="148">
        <f t="shared" ref="I81:I90" si="3">SUM(F81:H81)</f>
        <v>0</v>
      </c>
      <c r="J81"/>
      <c r="K81" s="114"/>
      <c r="O81" s="116"/>
      <c r="P81" s="116"/>
      <c r="Q81" s="116"/>
      <c r="R81" s="116"/>
      <c r="T81" s="116"/>
    </row>
    <row r="82" spans="1:20" hidden="1" outlineLevel="1" x14ac:dyDescent="0.2">
      <c r="A82" s="113" t="str">
        <f>'1-FTE Entry'!A16</f>
        <v>N</v>
      </c>
      <c r="B82" s="268" t="str">
        <f ca="1">IF(A82="N",B81,IF(LEN(B81)&lt;&gt;1,"A",IFERROR(CHAR(CODE(LOOKUP(2,1/($B$75:OFFSET(B82,-1,0)&lt;&gt;""),$B$75:OFFSET(B82,-1,0)))+1),"A")))</f>
        <v>E</v>
      </c>
      <c r="C82" s="143">
        <f>'1-FTE Entry'!C16</f>
        <v>0</v>
      </c>
      <c r="D82" s="144">
        <f>IF(AND('1-FTE Entry'!$H16&lt;='Salary and Cost Data'!AK$4,'1-FTE Entry'!$K16&gt;='Salary and Cost Data'!AK$3),1,0)*'1-FTE Entry'!$E16</f>
        <v>0</v>
      </c>
      <c r="E82" s="144">
        <f>'1-FTE Entry'!AF16</f>
        <v>0</v>
      </c>
      <c r="F82" s="147">
        <f>IFERROR(SUM('1-FTE Entry'!$S16:$U16)*'1-FTE Entry'!$AF16/'1-FTE Entry'!$E16,0)</f>
        <v>0</v>
      </c>
      <c r="G82" s="147">
        <f>IFERROR(SUM('1-FTE Entry'!$V16:$X16)*'1-FTE Entry'!$AF16/'1-FTE Entry'!$E16,0)</f>
        <v>0</v>
      </c>
      <c r="H82" s="148">
        <f>IFERROR(IF('1-FTE Entry'!O16=$B$72,SUM('1-FTE Entry'!$Y16:$Z16),0),0)</f>
        <v>0</v>
      </c>
      <c r="I82" s="148">
        <f t="shared" si="3"/>
        <v>0</v>
      </c>
      <c r="J82"/>
      <c r="K82" s="114"/>
      <c r="O82" s="116"/>
      <c r="P82" s="116"/>
      <c r="Q82" s="116"/>
      <c r="R82" s="116"/>
      <c r="T82" s="116"/>
    </row>
    <row r="83" spans="1:20" hidden="1" outlineLevel="1" x14ac:dyDescent="0.2">
      <c r="A83" s="113" t="str">
        <f>'1-FTE Entry'!A17</f>
        <v>N</v>
      </c>
      <c r="B83" s="268" t="str">
        <f ca="1">IF(A83="N",B82,IF(LEN(B82)&lt;&gt;1,"A",IFERROR(CHAR(CODE(LOOKUP(2,1/($B$75:OFFSET(B83,-1,0)&lt;&gt;""),$B$75:OFFSET(B83,-1,0)))+1),"A")))</f>
        <v>E</v>
      </c>
      <c r="C83" s="143">
        <f>'1-FTE Entry'!C17</f>
        <v>0</v>
      </c>
      <c r="D83" s="144">
        <f>IF(AND('1-FTE Entry'!$H17&lt;='Salary and Cost Data'!AK$4,'1-FTE Entry'!$K17&gt;='Salary and Cost Data'!AK$3),1,0)*'1-FTE Entry'!$E17</f>
        <v>0</v>
      </c>
      <c r="E83" s="144">
        <f>'1-FTE Entry'!AF17</f>
        <v>0</v>
      </c>
      <c r="F83" s="147">
        <f>IFERROR(SUM('1-FTE Entry'!$S17:$U17)*'1-FTE Entry'!$AF17/'1-FTE Entry'!$E17,0)</f>
        <v>0</v>
      </c>
      <c r="G83" s="147">
        <f>IFERROR(SUM('1-FTE Entry'!$V17:$X17)*'1-FTE Entry'!$AF17/'1-FTE Entry'!$E17,0)</f>
        <v>0</v>
      </c>
      <c r="H83" s="148">
        <f>IFERROR(IF('1-FTE Entry'!O17=$B$72,SUM('1-FTE Entry'!$Y17:$Z17),0),0)</f>
        <v>0</v>
      </c>
      <c r="I83" s="148">
        <f t="shared" si="3"/>
        <v>0</v>
      </c>
      <c r="J83"/>
      <c r="K83" s="114"/>
      <c r="O83" s="116"/>
      <c r="P83" s="116"/>
      <c r="Q83" s="116"/>
      <c r="R83" s="116"/>
      <c r="T83" s="116"/>
    </row>
    <row r="84" spans="1:20" hidden="1" outlineLevel="1" x14ac:dyDescent="0.2">
      <c r="A84" s="113" t="str">
        <f>'1-FTE Entry'!A18</f>
        <v>N</v>
      </c>
      <c r="B84" s="268" t="str">
        <f ca="1">IF(A84="N",B83,IF(LEN(B83)&lt;&gt;1,"A",IFERROR(CHAR(CODE(LOOKUP(2,1/($B$75:OFFSET(B84,-1,0)&lt;&gt;""),$B$75:OFFSET(B84,-1,0)))+1),"A")))</f>
        <v>E</v>
      </c>
      <c r="C84" s="143">
        <f>'1-FTE Entry'!C18</f>
        <v>0</v>
      </c>
      <c r="D84" s="144">
        <f>IF(AND('1-FTE Entry'!$H18&lt;='Salary and Cost Data'!AK$4,'1-FTE Entry'!$K18&gt;='Salary and Cost Data'!AK$3),1,0)*'1-FTE Entry'!$E18</f>
        <v>0</v>
      </c>
      <c r="E84" s="144">
        <f>'1-FTE Entry'!AF18</f>
        <v>0</v>
      </c>
      <c r="F84" s="147">
        <f>IFERROR(SUM('1-FTE Entry'!$S18:$U18)*'1-FTE Entry'!$AF18/'1-FTE Entry'!$E18,0)</f>
        <v>0</v>
      </c>
      <c r="G84" s="147">
        <f>IFERROR(SUM('1-FTE Entry'!$V18:$X18)*'1-FTE Entry'!$AF18/'1-FTE Entry'!$E18,0)</f>
        <v>0</v>
      </c>
      <c r="H84" s="148">
        <f>IFERROR(IF('1-FTE Entry'!O18=$B$72,SUM('1-FTE Entry'!$Y18:$Z18),0),0)</f>
        <v>0</v>
      </c>
      <c r="I84" s="148">
        <f t="shared" si="3"/>
        <v>0</v>
      </c>
      <c r="J84"/>
      <c r="K84" s="114"/>
      <c r="O84" s="116"/>
      <c r="P84" s="116"/>
      <c r="Q84" s="116"/>
      <c r="R84" s="116"/>
      <c r="T84" s="116"/>
    </row>
    <row r="85" spans="1:20" hidden="1" outlineLevel="1" x14ac:dyDescent="0.2">
      <c r="A85" s="113" t="str">
        <f>'1-FTE Entry'!A19</f>
        <v>N</v>
      </c>
      <c r="B85" s="268" t="str">
        <f ca="1">IF(A85="N",B84,IF(LEN(B84)&lt;&gt;1,"A",IFERROR(CHAR(CODE(LOOKUP(2,1/($B$75:OFFSET(B85,-1,0)&lt;&gt;""),$B$75:OFFSET(B85,-1,0)))+1),"A")))</f>
        <v>E</v>
      </c>
      <c r="C85" s="143">
        <f>'1-FTE Entry'!C19</f>
        <v>0</v>
      </c>
      <c r="D85" s="144">
        <f>IF(AND('1-FTE Entry'!$H19&lt;='Salary and Cost Data'!AK$4,'1-FTE Entry'!$K19&gt;='Salary and Cost Data'!AK$3),1,0)*'1-FTE Entry'!$E19</f>
        <v>0</v>
      </c>
      <c r="E85" s="144">
        <f>'1-FTE Entry'!AF19</f>
        <v>0</v>
      </c>
      <c r="F85" s="147">
        <f>IFERROR(SUM('1-FTE Entry'!$S19:$U19)*'1-FTE Entry'!$AF19/'1-FTE Entry'!$E19,0)</f>
        <v>0</v>
      </c>
      <c r="G85" s="147">
        <f>IFERROR(SUM('1-FTE Entry'!$V19:$X19)*'1-FTE Entry'!$AF19/'1-FTE Entry'!$E19,0)</f>
        <v>0</v>
      </c>
      <c r="H85" s="148">
        <f>IFERROR(IF('1-FTE Entry'!O19=$B$72,SUM('1-FTE Entry'!$Y19:$Z19),0),0)</f>
        <v>0</v>
      </c>
      <c r="I85" s="148">
        <f t="shared" si="3"/>
        <v>0</v>
      </c>
      <c r="J85"/>
      <c r="K85" s="114"/>
      <c r="O85" s="116"/>
      <c r="P85" s="116"/>
      <c r="Q85" s="116"/>
      <c r="R85" s="116"/>
      <c r="T85" s="116"/>
    </row>
    <row r="86" spans="1:20" hidden="1" outlineLevel="1" x14ac:dyDescent="0.2">
      <c r="A86" s="113" t="str">
        <f>'1-FTE Entry'!A20</f>
        <v>N</v>
      </c>
      <c r="B86" s="268" t="str">
        <f ca="1">IF(A86="N",B85,IF(LEN(B85)&lt;&gt;1,"A",IFERROR(CHAR(CODE(LOOKUP(2,1/($B$75:OFFSET(B86,-1,0)&lt;&gt;""),$B$75:OFFSET(B86,-1,0)))+1),"A")))</f>
        <v>E</v>
      </c>
      <c r="C86" s="143">
        <f>'1-FTE Entry'!C20</f>
        <v>0</v>
      </c>
      <c r="D86" s="144">
        <f>IF(AND('1-FTE Entry'!$H20&lt;='Salary and Cost Data'!AK$4,'1-FTE Entry'!$K20&gt;='Salary and Cost Data'!AK$3),1,0)*'1-FTE Entry'!$E20</f>
        <v>0</v>
      </c>
      <c r="E86" s="144">
        <f>'1-FTE Entry'!AF20</f>
        <v>0</v>
      </c>
      <c r="F86" s="147">
        <f>IFERROR(SUM('1-FTE Entry'!$S20:$U20)*'1-FTE Entry'!$AF20/'1-FTE Entry'!$E20,0)</f>
        <v>0</v>
      </c>
      <c r="G86" s="147">
        <f>IFERROR(SUM('1-FTE Entry'!$V20:$X20)*'1-FTE Entry'!$AF20/'1-FTE Entry'!$E20,0)</f>
        <v>0</v>
      </c>
      <c r="H86" s="148">
        <f>IFERROR(IF('1-FTE Entry'!O20=$B$72,SUM('1-FTE Entry'!$Y20:$Z20),0),0)</f>
        <v>0</v>
      </c>
      <c r="I86" s="148">
        <f t="shared" si="3"/>
        <v>0</v>
      </c>
      <c r="J86"/>
      <c r="K86" s="114"/>
      <c r="O86" s="116"/>
      <c r="P86" s="116"/>
      <c r="Q86" s="116"/>
      <c r="R86" s="116"/>
      <c r="T86" s="116"/>
    </row>
    <row r="87" spans="1:20" hidden="1" outlineLevel="1" x14ac:dyDescent="0.2">
      <c r="A87" s="113" t="str">
        <f>'1-FTE Entry'!A21</f>
        <v>N</v>
      </c>
      <c r="B87" s="268" t="str">
        <f ca="1">IF(A87="N",B86,IF(LEN(B86)&lt;&gt;1,"A",IFERROR(CHAR(CODE(LOOKUP(2,1/($B$75:OFFSET(B87,-1,0)&lt;&gt;""),$B$75:OFFSET(B87,-1,0)))+1),"A")))</f>
        <v>E</v>
      </c>
      <c r="C87" s="143">
        <f>'1-FTE Entry'!C21</f>
        <v>0</v>
      </c>
      <c r="D87" s="144">
        <f>IF(AND('1-FTE Entry'!$H21&lt;='Salary and Cost Data'!AK$4,'1-FTE Entry'!$K21&gt;='Salary and Cost Data'!AK$3),1,0)*'1-FTE Entry'!$E21</f>
        <v>0</v>
      </c>
      <c r="E87" s="144">
        <f>'1-FTE Entry'!AF21</f>
        <v>0</v>
      </c>
      <c r="F87" s="147">
        <f>IFERROR(SUM('1-FTE Entry'!$S21:$U21)*'1-FTE Entry'!$AF21/'1-FTE Entry'!$E21,0)</f>
        <v>0</v>
      </c>
      <c r="G87" s="147">
        <f>IFERROR(SUM('1-FTE Entry'!$V21:$X21)*'1-FTE Entry'!$AF21/'1-FTE Entry'!$E21,0)</f>
        <v>0</v>
      </c>
      <c r="H87" s="148">
        <f>IFERROR(IF('1-FTE Entry'!O21=$B$72,SUM('1-FTE Entry'!$Y21:$Z21),0),0)</f>
        <v>0</v>
      </c>
      <c r="I87" s="148">
        <f t="shared" si="3"/>
        <v>0</v>
      </c>
      <c r="J87"/>
      <c r="K87" s="114"/>
      <c r="O87" s="116"/>
      <c r="P87" s="116"/>
      <c r="Q87" s="116"/>
      <c r="R87" s="116"/>
      <c r="T87" s="116"/>
    </row>
    <row r="88" spans="1:20" hidden="1" outlineLevel="1" x14ac:dyDescent="0.2">
      <c r="A88" s="113" t="str">
        <f>'1-FTE Entry'!A22</f>
        <v>N</v>
      </c>
      <c r="B88" s="268" t="str">
        <f ca="1">IF(A88="N",B87,IF(LEN(B87)&lt;&gt;1,"A",IFERROR(CHAR(CODE(LOOKUP(2,1/($B$75:OFFSET(B88,-1,0)&lt;&gt;""),$B$75:OFFSET(B88,-1,0)))+1),"A")))</f>
        <v>E</v>
      </c>
      <c r="C88" s="143">
        <f>'1-FTE Entry'!C22</f>
        <v>0</v>
      </c>
      <c r="D88" s="144">
        <f>IF(AND('1-FTE Entry'!$H22&lt;='Salary and Cost Data'!AK$4,'1-FTE Entry'!$K22&gt;='Salary and Cost Data'!AK$3),1,0)*'1-FTE Entry'!$E22</f>
        <v>0</v>
      </c>
      <c r="E88" s="144">
        <f>'1-FTE Entry'!AF22</f>
        <v>0</v>
      </c>
      <c r="F88" s="147">
        <f>IFERROR(SUM('1-FTE Entry'!$S22:$U22)*'1-FTE Entry'!$AF22/'1-FTE Entry'!$E22,0)</f>
        <v>0</v>
      </c>
      <c r="G88" s="147">
        <f>IFERROR(SUM('1-FTE Entry'!$V22:$X22)*'1-FTE Entry'!$AF22/'1-FTE Entry'!$E22,0)</f>
        <v>0</v>
      </c>
      <c r="H88" s="148">
        <f>IFERROR(IF('1-FTE Entry'!O22=$B$72,SUM('1-FTE Entry'!$Y22:$Z22),0),0)</f>
        <v>0</v>
      </c>
      <c r="I88" s="148">
        <f t="shared" si="3"/>
        <v>0</v>
      </c>
      <c r="J88"/>
      <c r="K88" s="114"/>
      <c r="O88" s="116"/>
      <c r="P88" s="116"/>
      <c r="Q88" s="116"/>
      <c r="R88" s="116"/>
      <c r="T88" s="116"/>
    </row>
    <row r="89" spans="1:20" hidden="1" outlineLevel="1" x14ac:dyDescent="0.2">
      <c r="A89" s="113" t="str">
        <f>'1-FTE Entry'!A23</f>
        <v>N</v>
      </c>
      <c r="B89" s="268" t="str">
        <f ca="1">IF(A89="N",B88,IF(LEN(B88)&lt;&gt;1,"A",IFERROR(CHAR(CODE(LOOKUP(2,1/($B$75:OFFSET(B89,-1,0)&lt;&gt;""),$B$75:OFFSET(B89,-1,0)))+1),"A")))</f>
        <v>E</v>
      </c>
      <c r="C89" s="143">
        <f>'1-FTE Entry'!C23</f>
        <v>0</v>
      </c>
      <c r="D89" s="144">
        <f>IF(AND('1-FTE Entry'!$H23&lt;='Salary and Cost Data'!AK$4,'1-FTE Entry'!$K23&gt;='Salary and Cost Data'!AK$3),1,0)*'1-FTE Entry'!$E23</f>
        <v>0</v>
      </c>
      <c r="E89" s="144">
        <f>'1-FTE Entry'!AF23</f>
        <v>0</v>
      </c>
      <c r="F89" s="147">
        <f>IFERROR(SUM('1-FTE Entry'!$S23:$U23)*'1-FTE Entry'!$AF23/'1-FTE Entry'!$E23,0)</f>
        <v>0</v>
      </c>
      <c r="G89" s="147">
        <f>IFERROR(SUM('1-FTE Entry'!$V23:$X23)*'1-FTE Entry'!$AF23/'1-FTE Entry'!$E23,0)</f>
        <v>0</v>
      </c>
      <c r="H89" s="148">
        <f>IFERROR(IF('1-FTE Entry'!O23=$B$72,SUM('1-FTE Entry'!$Y23:$Z23),0),0)</f>
        <v>0</v>
      </c>
      <c r="I89" s="148">
        <f t="shared" si="3"/>
        <v>0</v>
      </c>
      <c r="J89"/>
      <c r="K89" s="114"/>
      <c r="O89" s="116"/>
      <c r="P89" s="116"/>
      <c r="Q89" s="116"/>
      <c r="R89" s="116"/>
      <c r="T89" s="116"/>
    </row>
    <row r="90" spans="1:20" ht="13.5" hidden="1" outlineLevel="1" thickBot="1" x14ac:dyDescent="0.25">
      <c r="A90" s="113" t="str">
        <f>'1-FTE Entry'!A24</f>
        <v>N</v>
      </c>
      <c r="B90" s="268" t="str">
        <f ca="1">IF(A90="N",B89,IF(LEN(B89)&lt;&gt;1,"A",IFERROR(CHAR(CODE(LOOKUP(2,1/($B$75:OFFSET(B90,-1,0)&lt;&gt;""),$B$75:OFFSET(B90,-1,0)))+1),"A")))</f>
        <v>E</v>
      </c>
      <c r="C90" s="143">
        <f>'1-FTE Entry'!C24</f>
        <v>0</v>
      </c>
      <c r="D90" s="144">
        <f>IF(AND('1-FTE Entry'!$H24&lt;='Salary and Cost Data'!AK$4,'1-FTE Entry'!$K24&gt;='Salary and Cost Data'!AK$3),1,0)*'1-FTE Entry'!$E24</f>
        <v>0</v>
      </c>
      <c r="E90" s="144">
        <f>'1-FTE Entry'!AF24</f>
        <v>0</v>
      </c>
      <c r="F90" s="147">
        <f>IFERROR(SUM('1-FTE Entry'!$S24:$U24)*'1-FTE Entry'!$AF24/'1-FTE Entry'!$E24,0)</f>
        <v>0</v>
      </c>
      <c r="G90" s="147">
        <f>IFERROR(SUM('1-FTE Entry'!$V24:$X24)*'1-FTE Entry'!$AF24/'1-FTE Entry'!$E24,0)</f>
        <v>0</v>
      </c>
      <c r="H90" s="148">
        <f>IFERROR(IF('1-FTE Entry'!O24=$B$72,SUM('1-FTE Entry'!$Y24:$Z24),0),0)</f>
        <v>0</v>
      </c>
      <c r="I90" s="148">
        <f t="shared" si="3"/>
        <v>0</v>
      </c>
      <c r="J90"/>
      <c r="K90" s="114"/>
      <c r="O90" s="116"/>
      <c r="P90" s="116"/>
      <c r="Q90" s="116"/>
      <c r="R90" s="116"/>
      <c r="T90" s="116"/>
    </row>
    <row r="91" spans="1:20" ht="13.5" collapsed="1" thickTop="1" x14ac:dyDescent="0.2">
      <c r="B91" s="354" t="str">
        <f ca="1">IFERROR(CHAR(CODE(LOOKUP(2,1/(B76:OFFSET(B91,-1,0)&lt;&gt;""),B76:OFFSET(B91,-1,0)))+1),"A")</f>
        <v>F</v>
      </c>
      <c r="C91" s="355" t="s">
        <v>2313</v>
      </c>
      <c r="D91" s="356">
        <f ca="1">SUMIFS(D76:OFFSET(D91,-1,0),$A76:OFFSET($A91,-1,0),"Y")</f>
        <v>0</v>
      </c>
      <c r="E91" s="356">
        <f ca="1">SUMIFS(E76:OFFSET(E91,-1,0),$A76:OFFSET($A91,-1,0),"Y")</f>
        <v>0</v>
      </c>
      <c r="F91" s="357">
        <f ca="1">SUMIFS(F76:OFFSET(F91,-1,0),$A76:OFFSET($A91,-1,0),"Y")</f>
        <v>0</v>
      </c>
      <c r="G91" s="358">
        <f ca="1">SUMIFS(G76:OFFSET(G91,-1,0),$A76:OFFSET($A91,-1,0),"Y")</f>
        <v>0</v>
      </c>
      <c r="H91" s="358">
        <f ca="1">SUMIFS(H76:OFFSET(H91,-1,0),$A76:OFFSET($A91,-1,0),"Y")</f>
        <v>0</v>
      </c>
      <c r="I91" s="358">
        <f ca="1">SUMIFS(I76:OFFSET(I91,-1,0),$A76:OFFSET($A91,-1,0),"Y")</f>
        <v>0</v>
      </c>
      <c r="J91"/>
      <c r="K91" s="182" t="s">
        <v>2530</v>
      </c>
      <c r="O91" s="116"/>
      <c r="P91" s="116"/>
      <c r="Q91" s="116"/>
      <c r="R91" s="116"/>
      <c r="T91" s="116"/>
    </row>
    <row r="93" spans="1:20" s="314" customFormat="1" ht="19.899999999999999" customHeight="1" x14ac:dyDescent="0.2">
      <c r="A93" s="311"/>
      <c r="B93" s="118" t="s">
        <v>2613</v>
      </c>
      <c r="C93" s="312"/>
      <c r="D93" s="313"/>
      <c r="E93" s="313"/>
      <c r="F93" s="313"/>
      <c r="G93" s="313"/>
      <c r="H93" s="313"/>
      <c r="I93" s="313"/>
      <c r="J93" s="311"/>
      <c r="T93" s="311"/>
    </row>
    <row r="94" spans="1:20" ht="25.5" x14ac:dyDescent="0.2">
      <c r="A94" s="112" t="s">
        <v>2440</v>
      </c>
      <c r="B94" s="349" t="s">
        <v>2317</v>
      </c>
      <c r="C94" s="350" t="s">
        <v>2318</v>
      </c>
      <c r="D94" s="360" t="s">
        <v>2320</v>
      </c>
      <c r="E94" s="351" t="s">
        <v>2319</v>
      </c>
      <c r="F94" s="602" t="s">
        <v>2547</v>
      </c>
      <c r="G94" s="602"/>
      <c r="H94" s="602"/>
      <c r="I94" s="353" t="s">
        <v>2314</v>
      </c>
      <c r="J94" s="363" t="s">
        <v>2291</v>
      </c>
      <c r="K94" s="120"/>
      <c r="O94" s="116"/>
    </row>
    <row r="95" spans="1:20" x14ac:dyDescent="0.2">
      <c r="A95" s="113" t="s">
        <v>2433</v>
      </c>
      <c r="B95" s="352" t="str">
        <f ca="1">IF(A95="N",B94,IF(LEN(B94)&lt;&gt;1,"A",IFERROR(CHAR(CODE(LOOKUP(2,1/($B$94:OFFSET(B95,-1,0)&lt;&gt;""),$B$94:OFFSET(B95,-1,0)))+1),"A")))</f>
        <v>A</v>
      </c>
      <c r="C95" s="124" t="s">
        <v>2554</v>
      </c>
      <c r="D95" s="232">
        <v>1</v>
      </c>
      <c r="E95" s="233">
        <f ca="1">'1-FTE Entry'!$AF$38</f>
        <v>0</v>
      </c>
      <c r="F95" s="605" t="str">
        <f ca="1">"FTE Entry Tab, "&amp;LEFT('1-FTE Entry'!$B$27,7)&amp;", Row "&amp;'1-FTE Entry'!$B$38</f>
        <v>FTE Entry Tab, Table 3, Row E</v>
      </c>
      <c r="G95" s="605"/>
      <c r="H95" s="605"/>
      <c r="I95" s="149">
        <f>SUMIFS('1-FTE Entry'!$AF$29:$AF$37,'1-FTE Entry'!$A$29:$A$37,"Y",'1-FTE Entry'!$L$29:$L$37,"Bill")</f>
        <v>0</v>
      </c>
      <c r="J95" s="149">
        <f ca="1">SUMIFS('1-FTE Entry'!$AF$29:$AF$37,'1-FTE Entry'!$A$29:$A$37,"Y",'1-FTE Entry'!$L$29:$L$37,"Central")</f>
        <v>0</v>
      </c>
      <c r="O95" s="116"/>
    </row>
    <row r="96" spans="1:20" x14ac:dyDescent="0.2">
      <c r="A96" s="113" t="s">
        <v>2433</v>
      </c>
      <c r="B96" s="352" t="str">
        <f ca="1">IF(A96="N",B95,IF(LEN(B95)&lt;&gt;1,"A",IFERROR(CHAR(CODE(LOOKUP(2,1/($B$94:OFFSET(B96,-1,0)&lt;&gt;""),$B$94:OFFSET(B96,-1,0)))+1),"A")))</f>
        <v>B</v>
      </c>
      <c r="C96" s="124" t="s">
        <v>2561</v>
      </c>
      <c r="D96" s="232">
        <v>1</v>
      </c>
      <c r="E96" s="233">
        <f ca="1">'1-FTE Entry'!$AF$53</f>
        <v>0</v>
      </c>
      <c r="F96" s="605" t="str">
        <f ca="1">"FTE Entry Tab, "&amp;LEFT('1-FTE Entry'!$B$41,7)&amp;", Row "&amp;'1-FTE Entry'!$B$53</f>
        <v>FTE Entry Tab, Table 4, Row I</v>
      </c>
      <c r="G96" s="605"/>
      <c r="H96" s="605"/>
      <c r="I96" s="149">
        <f>SUMIFS('1-FTE Entry'!$AF$44:$AF$52,'1-FTE Entry'!$A$44:$A$52,"Y",'1-FTE Entry'!$L$44:$L$52,"Bill")</f>
        <v>0</v>
      </c>
      <c r="J96" s="149">
        <f>SUMIFS('1-FTE Entry'!$AF$44:$AF$52,'1-FTE Entry'!$A$44:$A$52,"Y",'1-FTE Entry'!$L$44:$L$52,"Central")</f>
        <v>0</v>
      </c>
      <c r="O96" s="116"/>
    </row>
    <row r="97" spans="1:20" x14ac:dyDescent="0.2">
      <c r="A97" s="113" t="s">
        <v>2433</v>
      </c>
      <c r="B97" s="352" t="str">
        <f ca="1">IF(A97="N",B96,IF(LEN(B96)&lt;&gt;1,"A",IFERROR(CHAR(CODE(LOOKUP(2,1/($B$94:OFFSET(B97,-1,0)&lt;&gt;""),$B$94:OFFSET(B97,-1,0)))+1),"A")))</f>
        <v>C</v>
      </c>
      <c r="C97" s="126" t="s">
        <v>33</v>
      </c>
      <c r="D97" s="127">
        <v>0</v>
      </c>
      <c r="E97" s="128">
        <f>INDEX('Salary and Cost Data'!$AA:$AA,MATCH('2-Expenditures'!C97,'Salary and Cost Data'!$Z:$Z,0))</f>
        <v>128.02000000000001</v>
      </c>
      <c r="F97" s="600"/>
      <c r="G97" s="600"/>
      <c r="H97" s="600"/>
      <c r="I97" s="150">
        <f>IF(D97&gt;=100,ROUND(D97,0)*E97,0)</f>
        <v>0</v>
      </c>
      <c r="J97" s="437"/>
      <c r="O97" s="116"/>
    </row>
    <row r="98" spans="1:20" ht="25.5" x14ac:dyDescent="0.2">
      <c r="A98" s="113" t="s">
        <v>2433</v>
      </c>
      <c r="B98" s="352" t="str">
        <f ca="1">IF(A98="N",B97,IF(LEN(B97)&lt;&gt;1,"A",IFERROR(CHAR(CODE(LOOKUP(2,1/($B$94:OFFSET(B98,-1,0)&lt;&gt;""),$B$94:OFFSET(B98,-1,0)))+1),"A")))</f>
        <v>D</v>
      </c>
      <c r="C98" s="126" t="s">
        <v>2363</v>
      </c>
      <c r="D98" s="127">
        <v>0</v>
      </c>
      <c r="E98" s="128">
        <f>INDEX('Salary and Cost Data'!$AA:$AA,MATCH('2-Expenditures'!C98,'Salary and Cost Data'!$Z:$Z,0))</f>
        <v>128</v>
      </c>
      <c r="F98" s="600"/>
      <c r="G98" s="600"/>
      <c r="H98" s="600"/>
      <c r="I98" s="150">
        <f>ROUND(D98,0)*E98</f>
        <v>0</v>
      </c>
      <c r="J98" s="438"/>
      <c r="O98" s="116"/>
    </row>
    <row r="99" spans="1:20" x14ac:dyDescent="0.2">
      <c r="A99" s="113" t="s">
        <v>2433</v>
      </c>
      <c r="B99" s="352" t="str">
        <f ca="1">IF(A99="N",B98,IF(LEN(B98)&lt;&gt;1,"A",IFERROR(CHAR(CODE(LOOKUP(2,1/($B$94:OFFSET(B99,-1,0)&lt;&gt;""),$B$94:OFFSET(B99,-1,0)))+1),"A")))</f>
        <v>E</v>
      </c>
      <c r="C99" s="126" t="s">
        <v>2427</v>
      </c>
      <c r="D99" s="127">
        <v>0</v>
      </c>
      <c r="E99" s="128">
        <f>INDEX('Salary and Cost Data'!$AA:$AA,MATCH('2-Expenditures'!C99,'Salary and Cost Data'!$Z:$Z,0))</f>
        <v>200</v>
      </c>
      <c r="F99" s="600"/>
      <c r="G99" s="600"/>
      <c r="H99" s="600"/>
      <c r="I99" s="150">
        <f t="shared" ref="I99:I106" si="4">ROUND(D99,0)*E99</f>
        <v>0</v>
      </c>
      <c r="J99" s="438"/>
      <c r="O99" s="116"/>
    </row>
    <row r="100" spans="1:20" x14ac:dyDescent="0.2">
      <c r="A100" s="113" t="s">
        <v>2433</v>
      </c>
      <c r="B100" s="352" t="str">
        <f ca="1">IF(A100="N",B99,IF(LEN(B99)&lt;&gt;1,"A",IFERROR(CHAR(CODE(LOOKUP(2,1/($B$94:OFFSET(B100,-1,0)&lt;&gt;""),$B$94:OFFSET(B100,-1,0)))+1),"A")))</f>
        <v>F</v>
      </c>
      <c r="C100" s="126" t="s">
        <v>64</v>
      </c>
      <c r="D100" s="129">
        <v>0</v>
      </c>
      <c r="E100" s="128">
        <f>INDEX('Salary and Cost Data'!$AA:$AA,MATCH('2-Expenditures'!C100,'Salary and Cost Data'!$Z:$Z,0))</f>
        <v>0.6</v>
      </c>
      <c r="F100" s="600"/>
      <c r="G100" s="600"/>
      <c r="H100" s="600"/>
      <c r="I100" s="150">
        <f t="shared" si="4"/>
        <v>0</v>
      </c>
      <c r="J100" s="438"/>
      <c r="O100" s="116"/>
    </row>
    <row r="101" spans="1:20" x14ac:dyDescent="0.2">
      <c r="A101" s="113" t="s">
        <v>2433</v>
      </c>
      <c r="B101" s="352" t="str">
        <f ca="1">IF(A101="N",B100,IF(LEN(B100)&lt;&gt;1,"A",IFERROR(CHAR(CODE(LOOKUP(2,1/($B$94:OFFSET(B101,-1,0)&lt;&gt;""),$B$94:OFFSET(B101,-1,0)))+1),"A")))</f>
        <v>G</v>
      </c>
      <c r="C101" s="126" t="s">
        <v>70</v>
      </c>
      <c r="D101" s="129">
        <v>0</v>
      </c>
      <c r="E101" s="128">
        <f>INDEX('Salary and Cost Data'!$AA:$AA,MATCH('2-Expenditures'!C101,'Salary and Cost Data'!$Z:$Z,0))</f>
        <v>0.64</v>
      </c>
      <c r="F101" s="600"/>
      <c r="G101" s="600"/>
      <c r="H101" s="600"/>
      <c r="I101" s="150">
        <f t="shared" si="4"/>
        <v>0</v>
      </c>
      <c r="J101" s="438"/>
      <c r="O101" s="116"/>
    </row>
    <row r="102" spans="1:20" hidden="1" outlineLevel="1" x14ac:dyDescent="0.2">
      <c r="A102" s="113" t="s">
        <v>2441</v>
      </c>
      <c r="B102" s="352" t="str">
        <f ca="1">IF(A102="N",B101,IF(LEN(B101)&lt;&gt;1,"A",IFERROR(CHAR(CODE(LOOKUP(2,1/($B$94:OFFSET(B102,-1,0)&lt;&gt;""),$B$94:OFFSET(B102,-1,0)))+1),"A")))</f>
        <v>G</v>
      </c>
      <c r="C102" s="126" t="s">
        <v>76</v>
      </c>
      <c r="D102" s="127">
        <v>0</v>
      </c>
      <c r="E102" s="128">
        <f>INDEX('Salary and Cost Data'!$AA:$AA,MATCH('2-Expenditures'!C102,'Salary and Cost Data'!$Z:$Z,0))</f>
        <v>231.75</v>
      </c>
      <c r="F102" s="600"/>
      <c r="G102" s="600"/>
      <c r="H102" s="600"/>
      <c r="I102" s="150">
        <f t="shared" si="4"/>
        <v>0</v>
      </c>
      <c r="J102" s="438"/>
      <c r="K102" s="104"/>
      <c r="O102" s="116"/>
    </row>
    <row r="103" spans="1:20" hidden="1" outlineLevel="1" x14ac:dyDescent="0.2">
      <c r="A103" s="113" t="s">
        <v>2441</v>
      </c>
      <c r="B103" s="352" t="str">
        <f ca="1">IF(A103="N",B102,IF(LEN(B102)&lt;&gt;1,"A",IFERROR(CHAR(CODE(LOOKUP(2,1/($B$94:OFFSET(B103,-1,0)&lt;&gt;""),$B$94:OFFSET(B103,-1,0)))+1),"A")))</f>
        <v>G</v>
      </c>
      <c r="C103" s="126" t="s">
        <v>2657</v>
      </c>
      <c r="D103" s="127">
        <v>0</v>
      </c>
      <c r="E103" s="128">
        <f>INDEX('Salary and Cost Data'!$AA:$AA,MATCH('2-Expenditures'!C103,'Salary and Cost Data'!$Z:$Z,0))</f>
        <v>35</v>
      </c>
      <c r="F103" s="600"/>
      <c r="G103" s="600"/>
      <c r="H103" s="600"/>
      <c r="I103" s="150">
        <f t="shared" si="4"/>
        <v>0</v>
      </c>
      <c r="J103" s="438"/>
      <c r="O103" s="116"/>
    </row>
    <row r="104" spans="1:20" hidden="1" outlineLevel="1" x14ac:dyDescent="0.2">
      <c r="A104" s="113" t="s">
        <v>2441</v>
      </c>
      <c r="B104" s="352" t="str">
        <f ca="1">IF(A104="N",B103,IF(LEN(B103)&lt;&gt;1,"A",IFERROR(CHAR(CODE(LOOKUP(2,1/($B$94:OFFSET(B104,-1,0)&lt;&gt;""),$B$94:OFFSET(B104,-1,0)))+1),"A")))</f>
        <v>G</v>
      </c>
      <c r="C104" s="126" t="s">
        <v>87</v>
      </c>
      <c r="D104" s="127">
        <v>0</v>
      </c>
      <c r="E104" s="128">
        <f>INDEX('Salary and Cost Data'!$AA:$AA,MATCH('2-Expenditures'!C104,'Salary and Cost Data'!$Z:$Z,0))</f>
        <v>32</v>
      </c>
      <c r="F104" s="600"/>
      <c r="G104" s="600"/>
      <c r="H104" s="600"/>
      <c r="I104" s="150">
        <f t="shared" si="4"/>
        <v>0</v>
      </c>
      <c r="J104" s="438"/>
      <c r="O104" s="116"/>
    </row>
    <row r="105" spans="1:20" hidden="1" outlineLevel="1" x14ac:dyDescent="0.2">
      <c r="A105" s="113" t="s">
        <v>2441</v>
      </c>
      <c r="B105" s="352" t="str">
        <f ca="1">IF(A105="N",B104,IF(LEN(B104)&lt;&gt;1,"A",IFERROR(CHAR(CODE(LOOKUP(2,1/($B$94:OFFSET(B105,-1,0)&lt;&gt;""),$B$94:OFFSET(B105,-1,0)))+1),"A")))</f>
        <v>G</v>
      </c>
      <c r="C105" s="126" t="s">
        <v>92</v>
      </c>
      <c r="D105" s="127">
        <v>0</v>
      </c>
      <c r="E105" s="128">
        <f>INDEX('Salary and Cost Data'!$AA:$AA,MATCH('2-Expenditures'!C105,'Salary and Cost Data'!$Z:$Z,0))</f>
        <v>32</v>
      </c>
      <c r="F105" s="600"/>
      <c r="G105" s="600"/>
      <c r="H105" s="600"/>
      <c r="I105" s="150">
        <f t="shared" si="4"/>
        <v>0</v>
      </c>
      <c r="J105" s="438"/>
      <c r="O105" s="116"/>
    </row>
    <row r="106" spans="1:20" hidden="1" outlineLevel="1" x14ac:dyDescent="0.2">
      <c r="A106" s="113" t="s">
        <v>2441</v>
      </c>
      <c r="B106" s="352" t="str">
        <f ca="1">IF(A106="N",B105,IF(LEN(B105)&lt;&gt;1,"A",IFERROR(CHAR(CODE(LOOKUP(2,1/($B$94:OFFSET(B106,-1,0)&lt;&gt;""),$B$94:OFFSET(B106,-1,0)))+1),"A")))</f>
        <v>G</v>
      </c>
      <c r="C106" s="130" t="s">
        <v>2656</v>
      </c>
      <c r="D106" s="131">
        <v>0</v>
      </c>
      <c r="E106" s="128">
        <f>INDEX('Salary and Cost Data'!$AA:$AA,MATCH('2-Expenditures'!C106,'Salary and Cost Data'!$Z:$Z,0))</f>
        <v>238</v>
      </c>
      <c r="F106" s="601"/>
      <c r="G106" s="601"/>
      <c r="H106" s="601"/>
      <c r="I106" s="151">
        <f t="shared" si="4"/>
        <v>0</v>
      </c>
      <c r="J106" s="438"/>
      <c r="O106" s="116"/>
    </row>
    <row r="107" spans="1:20" collapsed="1" x14ac:dyDescent="0.2">
      <c r="A107" s="113" t="s">
        <v>2441</v>
      </c>
      <c r="B107" s="352" t="str">
        <f ca="1">IF(A107="N",B106,IF(LEN(B106)&lt;&gt;1,"A",IFERROR(CHAR(CODE(LOOKUP(2,1/($B$94:OFFSET(B107,-1,0)&lt;&gt;""),$B$94:OFFSET(B107,-1,0)))+1),"A")))</f>
        <v>G</v>
      </c>
      <c r="C107" s="130"/>
      <c r="D107" s="131"/>
      <c r="E107" s="132"/>
      <c r="F107" s="601"/>
      <c r="G107" s="601"/>
      <c r="H107" s="601"/>
      <c r="I107" s="151">
        <f>ROUND(D107,0)*E107</f>
        <v>0</v>
      </c>
      <c r="J107" s="438"/>
      <c r="K107" s="182" t="s">
        <v>2575</v>
      </c>
      <c r="O107" s="116"/>
    </row>
    <row r="108" spans="1:20" ht="13.5" thickBot="1" x14ac:dyDescent="0.25">
      <c r="A108" s="113" t="s">
        <v>2441</v>
      </c>
      <c r="B108" s="352" t="str">
        <f ca="1">IF(A108="N",B107,IF(LEN(B107)&lt;&gt;1,"A",IFERROR(CHAR(CODE(LOOKUP(2,1/($B$94:OFFSET(B108,-1,0)&lt;&gt;""),$B$94:OFFSET(B108,-1,0)))+1),"A")))</f>
        <v>G</v>
      </c>
      <c r="C108" s="130"/>
      <c r="D108" s="131"/>
      <c r="E108" s="132"/>
      <c r="F108" s="601"/>
      <c r="G108" s="601"/>
      <c r="H108" s="601"/>
      <c r="I108" s="151">
        <f>ROUND(D108,0)*E108</f>
        <v>0</v>
      </c>
      <c r="J108" s="438"/>
      <c r="O108" s="116"/>
    </row>
    <row r="109" spans="1:20" ht="13.5" thickTop="1" x14ac:dyDescent="0.2">
      <c r="B109" s="354" t="str">
        <f ca="1">IFERROR(CHAR(CODE(LOOKUP(2,1/(B95:OFFSET(B109,-1,0)&lt;&gt;""),B95:OFFSET(B109,-1,0)))+1),"A")</f>
        <v>H</v>
      </c>
      <c r="C109" s="603" t="s">
        <v>2321</v>
      </c>
      <c r="D109" s="604"/>
      <c r="E109" s="604"/>
      <c r="F109" s="604"/>
      <c r="G109" s="604"/>
      <c r="H109" s="604"/>
      <c r="I109" s="364">
        <f ca="1">SUMIFS(I95:OFFSET(I109,-1,0),$A95:OFFSET($A109,-1,0),"Y")</f>
        <v>0</v>
      </c>
      <c r="J109" s="358">
        <f ca="1">SUMIFS(J95:OFFSET(J109,-1,0),$A95:OFFSET($A109,-1,0),"Y")</f>
        <v>0</v>
      </c>
      <c r="O109" s="116"/>
    </row>
    <row r="110" spans="1:20" x14ac:dyDescent="0.2">
      <c r="D110" s="133"/>
      <c r="E110" s="133"/>
      <c r="F110" s="133"/>
      <c r="G110" s="133"/>
      <c r="H110" s="133"/>
      <c r="I110" s="133"/>
      <c r="J110" s="114"/>
      <c r="O110" s="116"/>
    </row>
    <row r="111" spans="1:20" s="314" customFormat="1" ht="19.899999999999999" customHeight="1" x14ac:dyDescent="0.2">
      <c r="A111" s="311"/>
      <c r="B111" s="118" t="s">
        <v>2401</v>
      </c>
      <c r="C111" s="312"/>
      <c r="D111" s="313"/>
      <c r="E111" s="313"/>
      <c r="F111" s="313"/>
      <c r="G111" s="313"/>
      <c r="H111" s="313"/>
      <c r="I111" s="313"/>
      <c r="J111" s="311"/>
      <c r="T111" s="311"/>
    </row>
    <row r="112" spans="1:20" ht="25.5" x14ac:dyDescent="0.2">
      <c r="A112" s="112" t="s">
        <v>2440</v>
      </c>
      <c r="B112" s="349" t="s">
        <v>2317</v>
      </c>
      <c r="C112" s="359" t="s">
        <v>2318</v>
      </c>
      <c r="D112" s="360" t="s">
        <v>2320</v>
      </c>
      <c r="E112" s="360" t="s">
        <v>2319</v>
      </c>
      <c r="F112" s="602" t="s">
        <v>2547</v>
      </c>
      <c r="G112" s="602"/>
      <c r="H112" s="602"/>
      <c r="I112" s="361" t="s">
        <v>2314</v>
      </c>
      <c r="J112"/>
      <c r="O112" s="116"/>
    </row>
    <row r="113" spans="1:15" x14ac:dyDescent="0.2">
      <c r="A113" s="113" t="s">
        <v>2433</v>
      </c>
      <c r="B113" s="352" t="str">
        <f ca="1">IF(A113="N",B112,IF(LEN(B112)&lt;&gt;1,"A",IFERROR(CHAR(CODE(LOOKUP(2,1/($B$112:OFFSET(B113,-1,0)&lt;&gt;""),$B$112:OFFSET(B113,-1,0)))+1),"A")))</f>
        <v>A</v>
      </c>
      <c r="C113" s="134"/>
      <c r="D113" s="135"/>
      <c r="E113" s="136"/>
      <c r="F113" s="606"/>
      <c r="G113" s="607"/>
      <c r="H113" s="608"/>
      <c r="I113" s="125">
        <f>D113*E113</f>
        <v>0</v>
      </c>
      <c r="J113"/>
      <c r="K113" s="106"/>
      <c r="O113" s="116"/>
    </row>
    <row r="114" spans="1:15" x14ac:dyDescent="0.2">
      <c r="A114" s="113" t="s">
        <v>2433</v>
      </c>
      <c r="B114" s="352" t="str">
        <f ca="1">IF(A114="N",B113,IF(LEN(B113)&lt;&gt;1,"A",IFERROR(CHAR(CODE(LOOKUP(2,1/($B$112:OFFSET(B114,-1,0)&lt;&gt;""),$B$112:OFFSET(B114,-1,0)))+1),"A")))</f>
        <v>B</v>
      </c>
      <c r="C114" s="134"/>
      <c r="D114" s="135"/>
      <c r="E114" s="136"/>
      <c r="F114" s="606"/>
      <c r="G114" s="607"/>
      <c r="H114" s="608"/>
      <c r="I114" s="125">
        <f t="shared" ref="I114:I127" si="5">D114*E114</f>
        <v>0</v>
      </c>
      <c r="J114"/>
      <c r="K114" s="106"/>
      <c r="O114" s="116"/>
    </row>
    <row r="115" spans="1:15" x14ac:dyDescent="0.2">
      <c r="A115" s="113" t="s">
        <v>2433</v>
      </c>
      <c r="B115" s="352" t="str">
        <f ca="1">IF(A115="N",B114,IF(LEN(B114)&lt;&gt;1,"A",IFERROR(CHAR(CODE(LOOKUP(2,1/($B$112:OFFSET(B115,-1,0)&lt;&gt;""),$B$112:OFFSET(B115,-1,0)))+1),"A")))</f>
        <v>C</v>
      </c>
      <c r="C115" s="134"/>
      <c r="D115" s="135"/>
      <c r="E115" s="136"/>
      <c r="F115" s="606"/>
      <c r="G115" s="607"/>
      <c r="H115" s="608"/>
      <c r="I115" s="125">
        <f t="shared" si="5"/>
        <v>0</v>
      </c>
      <c r="J115"/>
      <c r="O115" s="116"/>
    </row>
    <row r="116" spans="1:15" x14ac:dyDescent="0.2">
      <c r="A116" s="113" t="s">
        <v>2433</v>
      </c>
      <c r="B116" s="352" t="str">
        <f ca="1">IF(A116="N",B115,IF(LEN(B115)&lt;&gt;1,"A",IFERROR(CHAR(CODE(LOOKUP(2,1/($B$112:OFFSET(B116,-1,0)&lt;&gt;""),$B$112:OFFSET(B116,-1,0)))+1),"A")))</f>
        <v>D</v>
      </c>
      <c r="C116" s="134"/>
      <c r="D116" s="135"/>
      <c r="E116" s="136"/>
      <c r="F116" s="606"/>
      <c r="G116" s="607"/>
      <c r="H116" s="608"/>
      <c r="I116" s="125">
        <f t="shared" si="5"/>
        <v>0</v>
      </c>
      <c r="J116"/>
      <c r="O116" s="116"/>
    </row>
    <row r="117" spans="1:15" ht="13.5" thickBot="1" x14ac:dyDescent="0.25">
      <c r="A117" s="113" t="s">
        <v>2433</v>
      </c>
      <c r="B117" s="352" t="str">
        <f ca="1">IF(A117="N",B116,IF(LEN(B116)&lt;&gt;1,"A",IFERROR(CHAR(CODE(LOOKUP(2,1/($B$112:OFFSET(B117,-1,0)&lt;&gt;""),$B$112:OFFSET(B117,-1,0)))+1),"A")))</f>
        <v>E</v>
      </c>
      <c r="C117" s="134"/>
      <c r="D117" s="135"/>
      <c r="E117" s="136"/>
      <c r="F117" s="606"/>
      <c r="G117" s="607"/>
      <c r="H117" s="608"/>
      <c r="I117" s="125">
        <f t="shared" si="5"/>
        <v>0</v>
      </c>
      <c r="J117"/>
      <c r="O117" s="116"/>
    </row>
    <row r="118" spans="1:15" hidden="1" outlineLevel="1" x14ac:dyDescent="0.2">
      <c r="A118" s="113" t="s">
        <v>2441</v>
      </c>
      <c r="B118" s="352" t="str">
        <f ca="1">IF(A118="N",B117,IF(LEN(B117)&lt;&gt;1,"A",IFERROR(CHAR(CODE(LOOKUP(2,1/($B$112:OFFSET(B118,-1,0)&lt;&gt;""),$B$112:OFFSET(B118,-1,0)))+1),"A")))</f>
        <v>E</v>
      </c>
      <c r="C118" s="134"/>
      <c r="D118" s="135"/>
      <c r="E118" s="136"/>
      <c r="F118" s="606"/>
      <c r="G118" s="607"/>
      <c r="H118" s="608"/>
      <c r="I118" s="125">
        <f t="shared" si="5"/>
        <v>0</v>
      </c>
      <c r="J118"/>
      <c r="O118" s="116"/>
    </row>
    <row r="119" spans="1:15" hidden="1" outlineLevel="1" x14ac:dyDescent="0.2">
      <c r="A119" s="113" t="s">
        <v>2441</v>
      </c>
      <c r="B119" s="352" t="str">
        <f ca="1">IF(A119="N",B118,IF(LEN(B118)&lt;&gt;1,"A",IFERROR(CHAR(CODE(LOOKUP(2,1/($B$112:OFFSET(B119,-1,0)&lt;&gt;""),$B$112:OFFSET(B119,-1,0)))+1),"A")))</f>
        <v>E</v>
      </c>
      <c r="C119" s="134"/>
      <c r="D119" s="135"/>
      <c r="E119" s="136"/>
      <c r="F119" s="606"/>
      <c r="G119" s="607"/>
      <c r="H119" s="608"/>
      <c r="I119" s="125">
        <f t="shared" si="5"/>
        <v>0</v>
      </c>
      <c r="J119"/>
      <c r="O119" s="116"/>
    </row>
    <row r="120" spans="1:15" hidden="1" outlineLevel="1" x14ac:dyDescent="0.2">
      <c r="A120" s="113" t="s">
        <v>2441</v>
      </c>
      <c r="B120" s="352" t="str">
        <f ca="1">IF(A120="N",B119,IF(LEN(B119)&lt;&gt;1,"A",IFERROR(CHAR(CODE(LOOKUP(2,1/($B$112:OFFSET(B120,-1,0)&lt;&gt;""),$B$112:OFFSET(B120,-1,0)))+1),"A")))</f>
        <v>E</v>
      </c>
      <c r="C120" s="134"/>
      <c r="D120" s="135"/>
      <c r="E120" s="136"/>
      <c r="F120" s="606"/>
      <c r="G120" s="607"/>
      <c r="H120" s="608"/>
      <c r="I120" s="125">
        <f t="shared" si="5"/>
        <v>0</v>
      </c>
      <c r="J120"/>
      <c r="O120" s="116"/>
    </row>
    <row r="121" spans="1:15" hidden="1" outlineLevel="1" x14ac:dyDescent="0.2">
      <c r="A121" s="113" t="s">
        <v>2441</v>
      </c>
      <c r="B121" s="352" t="str">
        <f ca="1">IF(A121="N",B120,IF(LEN(B120)&lt;&gt;1,"A",IFERROR(CHAR(CODE(LOOKUP(2,1/($B$112:OFFSET(B121,-1,0)&lt;&gt;""),$B$112:OFFSET(B121,-1,0)))+1),"A")))</f>
        <v>E</v>
      </c>
      <c r="C121" s="134"/>
      <c r="D121" s="135"/>
      <c r="E121" s="136"/>
      <c r="F121" s="606"/>
      <c r="G121" s="607"/>
      <c r="H121" s="608"/>
      <c r="I121" s="125">
        <f t="shared" si="5"/>
        <v>0</v>
      </c>
      <c r="J121"/>
      <c r="O121" s="116"/>
    </row>
    <row r="122" spans="1:15" hidden="1" outlineLevel="1" x14ac:dyDescent="0.2">
      <c r="A122" s="113" t="s">
        <v>2441</v>
      </c>
      <c r="B122" s="352" t="str">
        <f ca="1">IF(A122="N",B121,IF(LEN(B121)&lt;&gt;1,"A",IFERROR(CHAR(CODE(LOOKUP(2,1/($B$112:OFFSET(B122,-1,0)&lt;&gt;""),$B$112:OFFSET(B122,-1,0)))+1),"A")))</f>
        <v>E</v>
      </c>
      <c r="C122" s="134"/>
      <c r="D122" s="135"/>
      <c r="E122" s="136"/>
      <c r="F122" s="606"/>
      <c r="G122" s="607"/>
      <c r="H122" s="608"/>
      <c r="I122" s="125">
        <f t="shared" si="5"/>
        <v>0</v>
      </c>
      <c r="J122"/>
      <c r="O122" s="116"/>
    </row>
    <row r="123" spans="1:15" hidden="1" outlineLevel="1" x14ac:dyDescent="0.2">
      <c r="A123" s="113" t="s">
        <v>2441</v>
      </c>
      <c r="B123" s="352" t="str">
        <f ca="1">IF(A123="N",B122,IF(LEN(B122)&lt;&gt;1,"A",IFERROR(CHAR(CODE(LOOKUP(2,1/($B$112:OFFSET(B123,-1,0)&lt;&gt;""),$B$112:OFFSET(B123,-1,0)))+1),"A")))</f>
        <v>E</v>
      </c>
      <c r="C123" s="134"/>
      <c r="D123" s="135"/>
      <c r="E123" s="136"/>
      <c r="F123" s="606"/>
      <c r="G123" s="607"/>
      <c r="H123" s="608"/>
      <c r="I123" s="125">
        <f t="shared" si="5"/>
        <v>0</v>
      </c>
      <c r="J123"/>
      <c r="O123" s="116"/>
    </row>
    <row r="124" spans="1:15" hidden="1" outlineLevel="1" x14ac:dyDescent="0.2">
      <c r="A124" s="113" t="s">
        <v>2441</v>
      </c>
      <c r="B124" s="352" t="str">
        <f ca="1">IF(A124="N",B123,IF(LEN(B123)&lt;&gt;1,"A",IFERROR(CHAR(CODE(LOOKUP(2,1/($B$112:OFFSET(B124,-1,0)&lt;&gt;""),$B$112:OFFSET(B124,-1,0)))+1),"A")))</f>
        <v>E</v>
      </c>
      <c r="C124" s="134"/>
      <c r="D124" s="135"/>
      <c r="E124" s="136"/>
      <c r="F124" s="606"/>
      <c r="G124" s="607"/>
      <c r="H124" s="608"/>
      <c r="I124" s="125">
        <f t="shared" si="5"/>
        <v>0</v>
      </c>
      <c r="J124"/>
      <c r="O124" s="116"/>
    </row>
    <row r="125" spans="1:15" hidden="1" outlineLevel="1" x14ac:dyDescent="0.2">
      <c r="A125" s="113" t="s">
        <v>2441</v>
      </c>
      <c r="B125" s="352" t="str">
        <f ca="1">IF(A125="N",B124,IF(LEN(B124)&lt;&gt;1,"A",IFERROR(CHAR(CODE(LOOKUP(2,1/($B$112:OFFSET(B125,-1,0)&lt;&gt;""),$B$112:OFFSET(B125,-1,0)))+1),"A")))</f>
        <v>E</v>
      </c>
      <c r="C125" s="134"/>
      <c r="D125" s="135"/>
      <c r="E125" s="136"/>
      <c r="F125" s="606"/>
      <c r="G125" s="607"/>
      <c r="H125" s="608"/>
      <c r="I125" s="125">
        <f t="shared" si="5"/>
        <v>0</v>
      </c>
      <c r="J125"/>
      <c r="O125" s="116"/>
    </row>
    <row r="126" spans="1:15" hidden="1" outlineLevel="1" x14ac:dyDescent="0.2">
      <c r="A126" s="113" t="s">
        <v>2441</v>
      </c>
      <c r="B126" s="352" t="str">
        <f ca="1">IF(A126="N",B125,IF(LEN(B125)&lt;&gt;1,"A",IFERROR(CHAR(CODE(LOOKUP(2,1/($B$112:OFFSET(B126,-1,0)&lt;&gt;""),$B$112:OFFSET(B126,-1,0)))+1),"A")))</f>
        <v>E</v>
      </c>
      <c r="C126" s="134"/>
      <c r="D126" s="135"/>
      <c r="E126" s="136"/>
      <c r="F126" s="606"/>
      <c r="G126" s="607"/>
      <c r="H126" s="608"/>
      <c r="I126" s="125">
        <f t="shared" si="5"/>
        <v>0</v>
      </c>
      <c r="J126"/>
      <c r="O126" s="116"/>
    </row>
    <row r="127" spans="1:15" ht="13.5" hidden="1" outlineLevel="1" thickBot="1" x14ac:dyDescent="0.25">
      <c r="A127" s="113" t="s">
        <v>2441</v>
      </c>
      <c r="B127" s="352" t="str">
        <f ca="1">IF(A127="N",B126,IF(LEN(B126)&lt;&gt;1,"A",IFERROR(CHAR(CODE(LOOKUP(2,1/($B$112:OFFSET(B127,-1,0)&lt;&gt;""),$B$112:OFFSET(B127,-1,0)))+1),"A")))</f>
        <v>E</v>
      </c>
      <c r="C127" s="134"/>
      <c r="D127" s="135"/>
      <c r="E127" s="136"/>
      <c r="F127" s="606"/>
      <c r="G127" s="607"/>
      <c r="H127" s="608"/>
      <c r="I127" s="125">
        <f t="shared" si="5"/>
        <v>0</v>
      </c>
      <c r="J127"/>
      <c r="O127" s="116"/>
    </row>
    <row r="128" spans="1:15" ht="13.5" collapsed="1" thickTop="1" x14ac:dyDescent="0.2">
      <c r="B128" s="354" t="str">
        <f ca="1">IFERROR(CHAR(CODE(LOOKUP(2,1/(B113:OFFSET(B128,-1,0)&lt;&gt;""),B113:OFFSET(B128,-1,0)))+1),"A")</f>
        <v>F</v>
      </c>
      <c r="C128" s="603" t="s">
        <v>2322</v>
      </c>
      <c r="D128" s="604"/>
      <c r="E128" s="604"/>
      <c r="F128" s="604"/>
      <c r="G128" s="604"/>
      <c r="H128" s="604"/>
      <c r="I128" s="362">
        <f ca="1">SUMIFS(I113:OFFSET(I128,-1,0),$A113:OFFSET($A128,-1,0),"Y")</f>
        <v>0</v>
      </c>
      <c r="J128"/>
      <c r="K128" s="182" t="s">
        <v>2576</v>
      </c>
      <c r="O128" s="116"/>
    </row>
    <row r="129" spans="1:20" x14ac:dyDescent="0.2">
      <c r="O129" s="116"/>
    </row>
    <row r="130" spans="1:20" x14ac:dyDescent="0.2">
      <c r="B130" s="102"/>
      <c r="O130" s="116"/>
    </row>
    <row r="131" spans="1:20" ht="15.75" x14ac:dyDescent="0.2">
      <c r="B131" s="121" t="s">
        <v>2276</v>
      </c>
      <c r="C131" s="121" t="str">
        <f>INDEX('Salary and Cost Data'!$AJ$2:$AN$2,MATCH(B131,'Salary and Cost Data'!$AJ$5:$AN$5,0))</f>
        <v>FY 2025-26</v>
      </c>
      <c r="D131" s="121"/>
      <c r="E131" s="121"/>
      <c r="F131" s="121"/>
      <c r="G131" s="121"/>
      <c r="H131" s="121"/>
      <c r="I131" s="121"/>
      <c r="J131" s="121"/>
    </row>
    <row r="132" spans="1:20" ht="15.75" x14ac:dyDescent="0.2">
      <c r="B132" s="122"/>
      <c r="C132" s="122"/>
      <c r="D132" s="122"/>
      <c r="E132" s="122"/>
      <c r="F132" s="122"/>
      <c r="G132" s="122"/>
      <c r="H132" s="122"/>
      <c r="I132" s="122"/>
      <c r="J132" s="122"/>
    </row>
    <row r="133" spans="1:20" s="314" customFormat="1" ht="19.899999999999999" customHeight="1" x14ac:dyDescent="0.2">
      <c r="A133" s="311"/>
      <c r="B133" s="118" t="s">
        <v>2402</v>
      </c>
      <c r="C133" s="312"/>
      <c r="D133" s="313"/>
      <c r="E133" s="313"/>
      <c r="F133" s="313"/>
      <c r="G133" s="313"/>
      <c r="H133" s="313"/>
      <c r="I133" s="313"/>
      <c r="J133" s="311"/>
    </row>
    <row r="134" spans="1:20" ht="25.5" x14ac:dyDescent="0.2">
      <c r="A134" s="112" t="s">
        <v>2440</v>
      </c>
      <c r="B134" s="353" t="s">
        <v>2317</v>
      </c>
      <c r="C134" s="350" t="s">
        <v>2286</v>
      </c>
      <c r="D134" s="351" t="s">
        <v>2263</v>
      </c>
      <c r="E134" s="351" t="s">
        <v>2287</v>
      </c>
      <c r="F134" s="351" t="s">
        <v>2288</v>
      </c>
      <c r="G134" s="351" t="s">
        <v>2289</v>
      </c>
      <c r="H134" s="351" t="s">
        <v>2290</v>
      </c>
      <c r="I134" s="351" t="s">
        <v>2314</v>
      </c>
      <c r="J134"/>
      <c r="O134" s="116"/>
      <c r="P134" s="116"/>
      <c r="Q134" s="116"/>
      <c r="R134" s="116"/>
      <c r="T134" s="116"/>
    </row>
    <row r="135" spans="1:20" x14ac:dyDescent="0.2">
      <c r="A135" s="113" t="str">
        <f>'1-FTE Entry'!A10</f>
        <v>Y</v>
      </c>
      <c r="B135" s="268" t="str">
        <f ca="1">IF(A135="N",B134,IF(LEN(B134)&lt;&gt;1,"A",IFERROR(CHAR(CODE(LOOKUP(2,1/($B$134:OFFSET(B135,-1,0)&lt;&gt;""),$B$134:OFFSET(B135,-1,0)))+1),"A")))</f>
        <v>A</v>
      </c>
      <c r="C135" s="143">
        <f>'1-FTE Entry'!C10</f>
        <v>0</v>
      </c>
      <c r="D135" s="144">
        <f>IF(AND('1-FTE Entry'!$H10&lt;='Salary and Cost Data'!AL$4,'1-FTE Entry'!$K10&gt;='Salary and Cost Data'!AL$3),1,0)*'1-FTE Entry'!$E10</f>
        <v>0</v>
      </c>
      <c r="E135" s="144">
        <f>'1-FTE Entry'!AG10</f>
        <v>0</v>
      </c>
      <c r="F135" s="147">
        <f>IFERROR(SUM('1-FTE Entry'!$S10:$U10)*'1-FTE Entry'!$AG10/'1-FTE Entry'!$E10,0)</f>
        <v>0</v>
      </c>
      <c r="G135" s="147">
        <f>IFERROR(SUM('1-FTE Entry'!$V10:$X10)*'1-FTE Entry'!$AG10/'1-FTE Entry'!$E10,0)</f>
        <v>0</v>
      </c>
      <c r="H135" s="148">
        <f>IFERROR(IF('1-FTE Entry'!O10=$B$131,SUM('1-FTE Entry'!$Y10:$Z10),0),0)</f>
        <v>0</v>
      </c>
      <c r="I135" s="148">
        <f>SUM(F135:H135)</f>
        <v>0</v>
      </c>
      <c r="J135"/>
      <c r="O135" s="116"/>
      <c r="P135" s="116"/>
      <c r="Q135" s="116"/>
      <c r="R135" s="116"/>
      <c r="T135" s="116"/>
    </row>
    <row r="136" spans="1:20" x14ac:dyDescent="0.2">
      <c r="A136" s="113" t="str">
        <f>'1-FTE Entry'!A11</f>
        <v>Y</v>
      </c>
      <c r="B136" s="268" t="str">
        <f ca="1">IF(A136="N",B135,IF(LEN(B135)&lt;&gt;1,"A",IFERROR(CHAR(CODE(LOOKUP(2,1/($B$134:OFFSET(B136,-1,0)&lt;&gt;""),$B$134:OFFSET(B136,-1,0)))+1),"A")))</f>
        <v>B</v>
      </c>
      <c r="C136" s="143">
        <f>'1-FTE Entry'!C11</f>
        <v>0</v>
      </c>
      <c r="D136" s="144">
        <f>IF(AND('1-FTE Entry'!$H11&lt;='Salary and Cost Data'!AL$4,'1-FTE Entry'!$K11&gt;='Salary and Cost Data'!AL$3),1,0)*'1-FTE Entry'!$E11</f>
        <v>0</v>
      </c>
      <c r="E136" s="144">
        <f>'1-FTE Entry'!AG11</f>
        <v>0</v>
      </c>
      <c r="F136" s="147">
        <f>IFERROR(SUM('1-FTE Entry'!$S11:$U11)*'1-FTE Entry'!$AG11/'1-FTE Entry'!$E11,0)</f>
        <v>0</v>
      </c>
      <c r="G136" s="147">
        <f>IFERROR(SUM('1-FTE Entry'!$V11:$X11)*'1-FTE Entry'!$AG11/'1-FTE Entry'!$E11,0)</f>
        <v>0</v>
      </c>
      <c r="H136" s="148">
        <f>IFERROR(IF('1-FTE Entry'!O11=$B$131,SUM('1-FTE Entry'!$Y11:$Z11),0),0)</f>
        <v>0</v>
      </c>
      <c r="I136" s="148">
        <f>SUM(F136:H136)</f>
        <v>0</v>
      </c>
      <c r="J136"/>
      <c r="O136" s="116"/>
      <c r="P136" s="116"/>
      <c r="Q136" s="116"/>
      <c r="R136" s="116"/>
      <c r="T136" s="116"/>
    </row>
    <row r="137" spans="1:20" x14ac:dyDescent="0.2">
      <c r="A137" s="113" t="str">
        <f>'1-FTE Entry'!A12</f>
        <v>Y</v>
      </c>
      <c r="B137" s="268" t="str">
        <f ca="1">IF(A137="N",B136,IF(LEN(B136)&lt;&gt;1,"A",IFERROR(CHAR(CODE(LOOKUP(2,1/($B$134:OFFSET(B137,-1,0)&lt;&gt;""),$B$134:OFFSET(B137,-1,0)))+1),"A")))</f>
        <v>C</v>
      </c>
      <c r="C137" s="143">
        <f>'1-FTE Entry'!C12</f>
        <v>0</v>
      </c>
      <c r="D137" s="144">
        <f>IF(AND('1-FTE Entry'!$H12&lt;='Salary and Cost Data'!AL$4,'1-FTE Entry'!$K12&gt;='Salary and Cost Data'!AL$3),1,0)*'1-FTE Entry'!$E12</f>
        <v>0</v>
      </c>
      <c r="E137" s="144">
        <f>'1-FTE Entry'!AG12</f>
        <v>0</v>
      </c>
      <c r="F137" s="147">
        <f>IFERROR(SUM('1-FTE Entry'!$S12:$U12)*'1-FTE Entry'!$AG12/'1-FTE Entry'!$E12,0)</f>
        <v>0</v>
      </c>
      <c r="G137" s="147">
        <f>IFERROR(SUM('1-FTE Entry'!$V12:$X12)*'1-FTE Entry'!$AG12/'1-FTE Entry'!$E12,0)</f>
        <v>0</v>
      </c>
      <c r="H137" s="148">
        <f>IFERROR(IF('1-FTE Entry'!O12=$B$131,SUM('1-FTE Entry'!$Y12:$Z12),0),0)</f>
        <v>0</v>
      </c>
      <c r="I137" s="148">
        <f>SUM(F137:H137)</f>
        <v>0</v>
      </c>
      <c r="J137"/>
      <c r="O137" s="116"/>
      <c r="P137" s="116"/>
      <c r="Q137" s="116"/>
      <c r="R137" s="116"/>
      <c r="T137" s="116"/>
    </row>
    <row r="138" spans="1:20" x14ac:dyDescent="0.2">
      <c r="A138" s="113" t="str">
        <f>'1-FTE Entry'!A13</f>
        <v>Y</v>
      </c>
      <c r="B138" s="268" t="str">
        <f ca="1">IF(A138="N",B137,IF(LEN(B137)&lt;&gt;1,"A",IFERROR(CHAR(CODE(LOOKUP(2,1/($B$134:OFFSET(B138,-1,0)&lt;&gt;""),$B$134:OFFSET(B138,-1,0)))+1),"A")))</f>
        <v>D</v>
      </c>
      <c r="C138" s="143">
        <f>'1-FTE Entry'!C13</f>
        <v>0</v>
      </c>
      <c r="D138" s="144">
        <f>IF(AND('1-FTE Entry'!$H13&lt;='Salary and Cost Data'!AL$4,'1-FTE Entry'!$K13&gt;='Salary and Cost Data'!AL$3),1,0)*'1-FTE Entry'!$E13</f>
        <v>0</v>
      </c>
      <c r="E138" s="144">
        <f>'1-FTE Entry'!AG13</f>
        <v>0</v>
      </c>
      <c r="F138" s="147">
        <f>IFERROR(SUM('1-FTE Entry'!$S13:$U13)*'1-FTE Entry'!$AG13/'1-FTE Entry'!$E13,0)</f>
        <v>0</v>
      </c>
      <c r="G138" s="147">
        <f>IFERROR(SUM('1-FTE Entry'!$V13:$X13)*'1-FTE Entry'!$AG13/'1-FTE Entry'!$E13,0)</f>
        <v>0</v>
      </c>
      <c r="H138" s="148">
        <f>IFERROR(IF('1-FTE Entry'!O13=$B$131,SUM('1-FTE Entry'!$Y13:$Z13),0),0)</f>
        <v>0</v>
      </c>
      <c r="I138" s="148">
        <f>SUM(F138:H138)</f>
        <v>0</v>
      </c>
      <c r="J138"/>
      <c r="O138" s="116"/>
      <c r="P138" s="116"/>
      <c r="Q138" s="116"/>
      <c r="R138" s="116"/>
      <c r="T138" s="116"/>
    </row>
    <row r="139" spans="1:20" ht="13.5" thickBot="1" x14ac:dyDescent="0.25">
      <c r="A139" s="113" t="str">
        <f>'1-FTE Entry'!A14</f>
        <v>Y</v>
      </c>
      <c r="B139" s="268" t="str">
        <f ca="1">IF(A139="N",B138,IF(LEN(B138)&lt;&gt;1,"A",IFERROR(CHAR(CODE(LOOKUP(2,1/($B$134:OFFSET(B139,-1,0)&lt;&gt;""),$B$134:OFFSET(B139,-1,0)))+1),"A")))</f>
        <v>E</v>
      </c>
      <c r="C139" s="143">
        <f>'1-FTE Entry'!C14</f>
        <v>0</v>
      </c>
      <c r="D139" s="144">
        <f>IF(AND('1-FTE Entry'!$H14&lt;='Salary and Cost Data'!AL$4,'1-FTE Entry'!$K14&gt;='Salary and Cost Data'!AL$3),1,0)*'1-FTE Entry'!$E14</f>
        <v>0</v>
      </c>
      <c r="E139" s="144">
        <f>'1-FTE Entry'!AG14</f>
        <v>0</v>
      </c>
      <c r="F139" s="147">
        <f>IFERROR(SUM('1-FTE Entry'!$S14:$U14)*'1-FTE Entry'!$AG14/'1-FTE Entry'!$E14,0)</f>
        <v>0</v>
      </c>
      <c r="G139" s="147">
        <f>IFERROR(SUM('1-FTE Entry'!$V14:$X14)*'1-FTE Entry'!$AG14/'1-FTE Entry'!$E14,0)</f>
        <v>0</v>
      </c>
      <c r="H139" s="148">
        <f>IFERROR(IF('1-FTE Entry'!O14=$B$131,SUM('1-FTE Entry'!$Y14:$Z14),0),0)</f>
        <v>0</v>
      </c>
      <c r="I139" s="148">
        <f>SUM(F139:H139)</f>
        <v>0</v>
      </c>
      <c r="J139"/>
      <c r="O139" s="116"/>
      <c r="P139" s="116"/>
      <c r="Q139" s="116"/>
      <c r="R139" s="116"/>
      <c r="T139" s="116"/>
    </row>
    <row r="140" spans="1:20" hidden="1" outlineLevel="1" x14ac:dyDescent="0.2">
      <c r="A140" s="113" t="str">
        <f>'1-FTE Entry'!A15</f>
        <v>N</v>
      </c>
      <c r="B140" s="268" t="str">
        <f ca="1">IF(A140="N",B139,IF(LEN(B139)&lt;&gt;1,"A",IFERROR(CHAR(CODE(LOOKUP(2,1/($B$134:OFFSET(B140,-1,0)&lt;&gt;""),$B$134:OFFSET(B140,-1,0)))+1),"A")))</f>
        <v>E</v>
      </c>
      <c r="C140" s="143">
        <f>'1-FTE Entry'!C15</f>
        <v>0</v>
      </c>
      <c r="D140" s="144">
        <f>IF(AND('1-FTE Entry'!$H15&lt;='Salary and Cost Data'!AL$4,'1-FTE Entry'!$K15&gt;='Salary and Cost Data'!AL$3),1,0)*'1-FTE Entry'!$E15</f>
        <v>0</v>
      </c>
      <c r="E140" s="144">
        <f>'1-FTE Entry'!AG15</f>
        <v>0</v>
      </c>
      <c r="F140" s="147">
        <f>IFERROR(SUM('1-FTE Entry'!$S15:$U15)*'1-FTE Entry'!$AG15/'1-FTE Entry'!$E15,0)</f>
        <v>0</v>
      </c>
      <c r="G140" s="147">
        <f>IFERROR(SUM('1-FTE Entry'!$V15:$X15)*'1-FTE Entry'!$AG15/'1-FTE Entry'!$E15,0)</f>
        <v>0</v>
      </c>
      <c r="H140" s="148">
        <f>IFERROR(IF('1-FTE Entry'!O15=$B$131,SUM('1-FTE Entry'!$Y15:$Z15),0),0)</f>
        <v>0</v>
      </c>
      <c r="I140" s="148">
        <f t="shared" ref="I140:I149" si="6">SUM(F140:H140)</f>
        <v>0</v>
      </c>
      <c r="J140"/>
      <c r="O140" s="116"/>
      <c r="P140" s="116"/>
      <c r="Q140" s="116"/>
      <c r="R140" s="116"/>
      <c r="T140" s="116"/>
    </row>
    <row r="141" spans="1:20" hidden="1" outlineLevel="1" x14ac:dyDescent="0.2">
      <c r="A141" s="113" t="str">
        <f>'1-FTE Entry'!A16</f>
        <v>N</v>
      </c>
      <c r="B141" s="268" t="str">
        <f ca="1">IF(A141="N",B140,IF(LEN(B140)&lt;&gt;1,"A",IFERROR(CHAR(CODE(LOOKUP(2,1/($B$134:OFFSET(B141,-1,0)&lt;&gt;""),$B$134:OFFSET(B141,-1,0)))+1),"A")))</f>
        <v>E</v>
      </c>
      <c r="C141" s="143">
        <f>'1-FTE Entry'!C16</f>
        <v>0</v>
      </c>
      <c r="D141" s="144">
        <f>IF(AND('1-FTE Entry'!$H16&lt;='Salary and Cost Data'!AL$4,'1-FTE Entry'!$K16&gt;='Salary and Cost Data'!AL$3),1,0)*'1-FTE Entry'!$E16</f>
        <v>0</v>
      </c>
      <c r="E141" s="144">
        <f>'1-FTE Entry'!AG16</f>
        <v>0</v>
      </c>
      <c r="F141" s="147">
        <f>IFERROR(SUM('1-FTE Entry'!$S16:$U16)*'1-FTE Entry'!$AG16/'1-FTE Entry'!$E16,0)</f>
        <v>0</v>
      </c>
      <c r="G141" s="147">
        <f>IFERROR(SUM('1-FTE Entry'!$V16:$X16)*'1-FTE Entry'!$AG16/'1-FTE Entry'!$E16,0)</f>
        <v>0</v>
      </c>
      <c r="H141" s="148">
        <f>IFERROR(IF('1-FTE Entry'!O16=$B$131,SUM('1-FTE Entry'!$Y16:$Z16),0),0)</f>
        <v>0</v>
      </c>
      <c r="I141" s="148">
        <f t="shared" si="6"/>
        <v>0</v>
      </c>
      <c r="J141"/>
      <c r="O141" s="116"/>
      <c r="P141" s="116"/>
      <c r="Q141" s="116"/>
      <c r="R141" s="116"/>
      <c r="T141" s="116"/>
    </row>
    <row r="142" spans="1:20" hidden="1" outlineLevel="1" x14ac:dyDescent="0.2">
      <c r="A142" s="113" t="str">
        <f>'1-FTE Entry'!A17</f>
        <v>N</v>
      </c>
      <c r="B142" s="268" t="str">
        <f ca="1">IF(A142="N",B141,IF(LEN(B141)&lt;&gt;1,"A",IFERROR(CHAR(CODE(LOOKUP(2,1/($B$134:OFFSET(B142,-1,0)&lt;&gt;""),$B$134:OFFSET(B142,-1,0)))+1),"A")))</f>
        <v>E</v>
      </c>
      <c r="C142" s="143">
        <f>'1-FTE Entry'!C17</f>
        <v>0</v>
      </c>
      <c r="D142" s="144">
        <f>IF(AND('1-FTE Entry'!$H17&lt;='Salary and Cost Data'!AL$4,'1-FTE Entry'!$K17&gt;='Salary and Cost Data'!AL$3),1,0)*'1-FTE Entry'!$E17</f>
        <v>0</v>
      </c>
      <c r="E142" s="144">
        <f>'1-FTE Entry'!AG17</f>
        <v>0</v>
      </c>
      <c r="F142" s="147">
        <f>IFERROR(SUM('1-FTE Entry'!$S17:$U17)*'1-FTE Entry'!$AG17/'1-FTE Entry'!$E17,0)</f>
        <v>0</v>
      </c>
      <c r="G142" s="147">
        <f>IFERROR(SUM('1-FTE Entry'!$V17:$X17)*'1-FTE Entry'!$AG17/'1-FTE Entry'!$E17,0)</f>
        <v>0</v>
      </c>
      <c r="H142" s="148">
        <f>IFERROR(IF('1-FTE Entry'!O17=$B$131,SUM('1-FTE Entry'!$Y17:$Z17),0),0)</f>
        <v>0</v>
      </c>
      <c r="I142" s="148">
        <f t="shared" si="6"/>
        <v>0</v>
      </c>
      <c r="J142"/>
      <c r="O142" s="116"/>
      <c r="P142" s="116"/>
      <c r="Q142" s="116"/>
      <c r="R142" s="116"/>
      <c r="T142" s="116"/>
    </row>
    <row r="143" spans="1:20" hidden="1" outlineLevel="1" x14ac:dyDescent="0.2">
      <c r="A143" s="113" t="str">
        <f>'1-FTE Entry'!A18</f>
        <v>N</v>
      </c>
      <c r="B143" s="268" t="str">
        <f ca="1">IF(A143="N",B142,IF(LEN(B142)&lt;&gt;1,"A",IFERROR(CHAR(CODE(LOOKUP(2,1/($B$134:OFFSET(B143,-1,0)&lt;&gt;""),$B$134:OFFSET(B143,-1,0)))+1),"A")))</f>
        <v>E</v>
      </c>
      <c r="C143" s="143">
        <f>'1-FTE Entry'!C18</f>
        <v>0</v>
      </c>
      <c r="D143" s="144">
        <f>IF(AND('1-FTE Entry'!$H18&lt;='Salary and Cost Data'!AL$4,'1-FTE Entry'!$K18&gt;='Salary and Cost Data'!AL$3),1,0)*'1-FTE Entry'!$E18</f>
        <v>0</v>
      </c>
      <c r="E143" s="144">
        <f>'1-FTE Entry'!AG18</f>
        <v>0</v>
      </c>
      <c r="F143" s="147">
        <f>IFERROR(SUM('1-FTE Entry'!$S18:$U18)*'1-FTE Entry'!$AG18/'1-FTE Entry'!$E18,0)</f>
        <v>0</v>
      </c>
      <c r="G143" s="147">
        <f>IFERROR(SUM('1-FTE Entry'!$V18:$X18)*'1-FTE Entry'!$AG18/'1-FTE Entry'!$E18,0)</f>
        <v>0</v>
      </c>
      <c r="H143" s="148">
        <f>IFERROR(IF('1-FTE Entry'!O18=$B$131,SUM('1-FTE Entry'!$Y18:$Z18),0),0)</f>
        <v>0</v>
      </c>
      <c r="I143" s="148">
        <f t="shared" si="6"/>
        <v>0</v>
      </c>
      <c r="J143"/>
      <c r="O143" s="116"/>
      <c r="P143" s="116"/>
      <c r="Q143" s="116"/>
      <c r="R143" s="116"/>
      <c r="T143" s="116"/>
    </row>
    <row r="144" spans="1:20" hidden="1" outlineLevel="1" x14ac:dyDescent="0.2">
      <c r="A144" s="113" t="str">
        <f>'1-FTE Entry'!A19</f>
        <v>N</v>
      </c>
      <c r="B144" s="268" t="str">
        <f ca="1">IF(A144="N",B143,IF(LEN(B143)&lt;&gt;1,"A",IFERROR(CHAR(CODE(LOOKUP(2,1/($B$134:OFFSET(B144,-1,0)&lt;&gt;""),$B$134:OFFSET(B144,-1,0)))+1),"A")))</f>
        <v>E</v>
      </c>
      <c r="C144" s="143">
        <f>'1-FTE Entry'!C19</f>
        <v>0</v>
      </c>
      <c r="D144" s="144">
        <f>IF(AND('1-FTE Entry'!$H19&lt;='Salary and Cost Data'!AL$4,'1-FTE Entry'!$K19&gt;='Salary and Cost Data'!AL$3),1,0)*'1-FTE Entry'!$E19</f>
        <v>0</v>
      </c>
      <c r="E144" s="144">
        <f>'1-FTE Entry'!AG19</f>
        <v>0</v>
      </c>
      <c r="F144" s="147">
        <f>IFERROR(SUM('1-FTE Entry'!$S19:$U19)*'1-FTE Entry'!$AG19/'1-FTE Entry'!$E19,0)</f>
        <v>0</v>
      </c>
      <c r="G144" s="147">
        <f>IFERROR(SUM('1-FTE Entry'!$V19:$X19)*'1-FTE Entry'!$AG19/'1-FTE Entry'!$E19,0)</f>
        <v>0</v>
      </c>
      <c r="H144" s="148">
        <f>IFERROR(IF('1-FTE Entry'!O19=$B$131,SUM('1-FTE Entry'!$Y19:$Z19),0),0)</f>
        <v>0</v>
      </c>
      <c r="I144" s="148">
        <f t="shared" si="6"/>
        <v>0</v>
      </c>
      <c r="J144"/>
      <c r="O144" s="116"/>
      <c r="P144" s="116"/>
      <c r="Q144" s="116"/>
      <c r="R144" s="116"/>
      <c r="T144" s="116"/>
    </row>
    <row r="145" spans="1:20" hidden="1" outlineLevel="1" x14ac:dyDescent="0.2">
      <c r="A145" s="113" t="str">
        <f>'1-FTE Entry'!A20</f>
        <v>N</v>
      </c>
      <c r="B145" s="268" t="str">
        <f ca="1">IF(A145="N",B144,IF(LEN(B144)&lt;&gt;1,"A",IFERROR(CHAR(CODE(LOOKUP(2,1/($B$134:OFFSET(B145,-1,0)&lt;&gt;""),$B$134:OFFSET(B145,-1,0)))+1),"A")))</f>
        <v>E</v>
      </c>
      <c r="C145" s="143">
        <f>'1-FTE Entry'!C20</f>
        <v>0</v>
      </c>
      <c r="D145" s="144">
        <f>IF(AND('1-FTE Entry'!$H20&lt;='Salary and Cost Data'!AL$4,'1-FTE Entry'!$K20&gt;='Salary and Cost Data'!AL$3),1,0)*'1-FTE Entry'!$E20</f>
        <v>0</v>
      </c>
      <c r="E145" s="144">
        <f>'1-FTE Entry'!AG20</f>
        <v>0</v>
      </c>
      <c r="F145" s="147">
        <f>IFERROR(SUM('1-FTE Entry'!$S20:$U20)*'1-FTE Entry'!$AG20/'1-FTE Entry'!$E20,0)</f>
        <v>0</v>
      </c>
      <c r="G145" s="147">
        <f>IFERROR(SUM('1-FTE Entry'!$V20:$X20)*'1-FTE Entry'!$AG20/'1-FTE Entry'!$E20,0)</f>
        <v>0</v>
      </c>
      <c r="H145" s="148">
        <f>IFERROR(IF('1-FTE Entry'!O20=$B$131,SUM('1-FTE Entry'!$Y20:$Z20),0),0)</f>
        <v>0</v>
      </c>
      <c r="I145" s="148">
        <f t="shared" si="6"/>
        <v>0</v>
      </c>
      <c r="J145"/>
      <c r="O145" s="116"/>
      <c r="P145" s="116"/>
      <c r="Q145" s="116"/>
      <c r="R145" s="116"/>
      <c r="T145" s="116"/>
    </row>
    <row r="146" spans="1:20" hidden="1" outlineLevel="1" x14ac:dyDescent="0.2">
      <c r="A146" s="113" t="str">
        <f>'1-FTE Entry'!A21</f>
        <v>N</v>
      </c>
      <c r="B146" s="268" t="str">
        <f ca="1">IF(A146="N",B145,IF(LEN(B145)&lt;&gt;1,"A",IFERROR(CHAR(CODE(LOOKUP(2,1/($B$134:OFFSET(B146,-1,0)&lt;&gt;""),$B$134:OFFSET(B146,-1,0)))+1),"A")))</f>
        <v>E</v>
      </c>
      <c r="C146" s="143">
        <f>'1-FTE Entry'!C21</f>
        <v>0</v>
      </c>
      <c r="D146" s="144">
        <f>IF(AND('1-FTE Entry'!$H21&lt;='Salary and Cost Data'!AL$4,'1-FTE Entry'!$K21&gt;='Salary and Cost Data'!AL$3),1,0)*'1-FTE Entry'!$E21</f>
        <v>0</v>
      </c>
      <c r="E146" s="144">
        <f>'1-FTE Entry'!AG21</f>
        <v>0</v>
      </c>
      <c r="F146" s="147">
        <f>IFERROR(SUM('1-FTE Entry'!$S21:$U21)*'1-FTE Entry'!$AG21/'1-FTE Entry'!$E21,0)</f>
        <v>0</v>
      </c>
      <c r="G146" s="147">
        <f>IFERROR(SUM('1-FTE Entry'!$V21:$X21)*'1-FTE Entry'!$AG21/'1-FTE Entry'!$E21,0)</f>
        <v>0</v>
      </c>
      <c r="H146" s="148">
        <f>IFERROR(IF('1-FTE Entry'!O21=$B$131,SUM('1-FTE Entry'!$Y21:$Z21),0),0)</f>
        <v>0</v>
      </c>
      <c r="I146" s="148">
        <f t="shared" si="6"/>
        <v>0</v>
      </c>
      <c r="J146"/>
      <c r="O146" s="116"/>
      <c r="P146" s="116"/>
      <c r="Q146" s="116"/>
      <c r="R146" s="116"/>
      <c r="T146" s="116"/>
    </row>
    <row r="147" spans="1:20" hidden="1" outlineLevel="1" x14ac:dyDescent="0.2">
      <c r="A147" s="113" t="str">
        <f>'1-FTE Entry'!A22</f>
        <v>N</v>
      </c>
      <c r="B147" s="268" t="str">
        <f ca="1">IF(A147="N",B146,IF(LEN(B146)&lt;&gt;1,"A",IFERROR(CHAR(CODE(LOOKUP(2,1/($B$134:OFFSET(B147,-1,0)&lt;&gt;""),$B$134:OFFSET(B147,-1,0)))+1),"A")))</f>
        <v>E</v>
      </c>
      <c r="C147" s="143">
        <f>'1-FTE Entry'!C22</f>
        <v>0</v>
      </c>
      <c r="D147" s="144">
        <f>IF(AND('1-FTE Entry'!$H22&lt;='Salary and Cost Data'!AL$4,'1-FTE Entry'!$K22&gt;='Salary and Cost Data'!AL$3),1,0)*'1-FTE Entry'!$E22</f>
        <v>0</v>
      </c>
      <c r="E147" s="144">
        <f>'1-FTE Entry'!AG22</f>
        <v>0</v>
      </c>
      <c r="F147" s="147">
        <f>IFERROR(SUM('1-FTE Entry'!$S22:$U22)*'1-FTE Entry'!$AG22/'1-FTE Entry'!$E22,0)</f>
        <v>0</v>
      </c>
      <c r="G147" s="147">
        <f>IFERROR(SUM('1-FTE Entry'!$V22:$X22)*'1-FTE Entry'!$AG22/'1-FTE Entry'!$E22,0)</f>
        <v>0</v>
      </c>
      <c r="H147" s="148">
        <f>IFERROR(IF('1-FTE Entry'!O22=$B$131,SUM('1-FTE Entry'!$Y22:$Z22),0),0)</f>
        <v>0</v>
      </c>
      <c r="I147" s="148">
        <f t="shared" si="6"/>
        <v>0</v>
      </c>
      <c r="J147"/>
      <c r="O147" s="116"/>
      <c r="P147" s="116"/>
      <c r="Q147" s="116"/>
      <c r="R147" s="116"/>
      <c r="T147" s="116"/>
    </row>
    <row r="148" spans="1:20" hidden="1" outlineLevel="1" x14ac:dyDescent="0.2">
      <c r="A148" s="113" t="str">
        <f>'1-FTE Entry'!A23</f>
        <v>N</v>
      </c>
      <c r="B148" s="268" t="str">
        <f ca="1">IF(A148="N",B147,IF(LEN(B147)&lt;&gt;1,"A",IFERROR(CHAR(CODE(LOOKUP(2,1/($B$134:OFFSET(B148,-1,0)&lt;&gt;""),$B$134:OFFSET(B148,-1,0)))+1),"A")))</f>
        <v>E</v>
      </c>
      <c r="C148" s="143">
        <f>'1-FTE Entry'!C23</f>
        <v>0</v>
      </c>
      <c r="D148" s="144">
        <f>IF(AND('1-FTE Entry'!$H23&lt;='Salary and Cost Data'!AL$4,'1-FTE Entry'!$K23&gt;='Salary and Cost Data'!AL$3),1,0)*'1-FTE Entry'!$E23</f>
        <v>0</v>
      </c>
      <c r="E148" s="144">
        <f>'1-FTE Entry'!AG23</f>
        <v>0</v>
      </c>
      <c r="F148" s="147">
        <f>IFERROR(SUM('1-FTE Entry'!$S23:$U23)*'1-FTE Entry'!$AG23/'1-FTE Entry'!$E23,0)</f>
        <v>0</v>
      </c>
      <c r="G148" s="147">
        <f>IFERROR(SUM('1-FTE Entry'!$V23:$X23)*'1-FTE Entry'!$AG23/'1-FTE Entry'!$E23,0)</f>
        <v>0</v>
      </c>
      <c r="H148" s="148">
        <f>IFERROR(IF('1-FTE Entry'!O23=$B$131,SUM('1-FTE Entry'!$Y23:$Z23),0),0)</f>
        <v>0</v>
      </c>
      <c r="I148" s="148">
        <f t="shared" si="6"/>
        <v>0</v>
      </c>
      <c r="J148"/>
      <c r="O148" s="116"/>
      <c r="P148" s="116"/>
      <c r="Q148" s="116"/>
      <c r="R148" s="116"/>
      <c r="T148" s="116"/>
    </row>
    <row r="149" spans="1:20" ht="13.5" hidden="1" outlineLevel="1" thickBot="1" x14ac:dyDescent="0.25">
      <c r="A149" s="113" t="str">
        <f>'1-FTE Entry'!A24</f>
        <v>N</v>
      </c>
      <c r="B149" s="268" t="str">
        <f ca="1">IF(A149="N",B148,IF(LEN(B148)&lt;&gt;1,"A",IFERROR(CHAR(CODE(LOOKUP(2,1/($B$134:OFFSET(B149,-1,0)&lt;&gt;""),$B$134:OFFSET(B149,-1,0)))+1),"A")))</f>
        <v>E</v>
      </c>
      <c r="C149" s="143">
        <f>'1-FTE Entry'!C24</f>
        <v>0</v>
      </c>
      <c r="D149" s="144">
        <f>IF(AND('1-FTE Entry'!$H24&lt;='Salary and Cost Data'!AL$4,'1-FTE Entry'!$K24&gt;='Salary and Cost Data'!AL$3),1,0)*'1-FTE Entry'!$E24</f>
        <v>0</v>
      </c>
      <c r="E149" s="144">
        <f>'1-FTE Entry'!AG24</f>
        <v>0</v>
      </c>
      <c r="F149" s="147">
        <f>IFERROR(SUM('1-FTE Entry'!$S24:$U24)*'1-FTE Entry'!$AG24/'1-FTE Entry'!$E24,0)</f>
        <v>0</v>
      </c>
      <c r="G149" s="147">
        <f>IFERROR(SUM('1-FTE Entry'!$V24:$X24)*'1-FTE Entry'!$AG24/'1-FTE Entry'!$E24,0)</f>
        <v>0</v>
      </c>
      <c r="H149" s="148">
        <f>IFERROR(IF('1-FTE Entry'!O24=$B$131,SUM('1-FTE Entry'!$Y24:$Z24),0),0)</f>
        <v>0</v>
      </c>
      <c r="I149" s="148">
        <f t="shared" si="6"/>
        <v>0</v>
      </c>
      <c r="J149"/>
      <c r="O149" s="116"/>
      <c r="P149" s="116"/>
      <c r="Q149" s="116"/>
      <c r="R149" s="116"/>
      <c r="T149" s="116"/>
    </row>
    <row r="150" spans="1:20" ht="13.5" collapsed="1" thickTop="1" x14ac:dyDescent="0.2">
      <c r="B150" s="354" t="str">
        <f ca="1">IFERROR(CHAR(CODE(LOOKUP(2,1/(B135:OFFSET(B150,-1,0)&lt;&gt;""),B135:OFFSET(B150,-1,0)))+1),"A")</f>
        <v>F</v>
      </c>
      <c r="C150" s="365" t="s">
        <v>2313</v>
      </c>
      <c r="D150" s="356">
        <f ca="1">SUMIFS(D135:OFFSET(D150,-1,0),$A135:OFFSET($A150,-1,0),"Y")</f>
        <v>0</v>
      </c>
      <c r="E150" s="356">
        <f ca="1">SUMIFS(E135:OFFSET(E150,-1,0),$A135:OFFSET($A150,-1,0),"Y")</f>
        <v>0</v>
      </c>
      <c r="F150" s="357">
        <f ca="1">SUMIFS(F135:OFFSET(F150,-1,0),$A135:OFFSET($A150,-1,0),"Y")</f>
        <v>0</v>
      </c>
      <c r="G150" s="358">
        <f ca="1">SUMIFS(G135:OFFSET(G150,-1,0),$A135:OFFSET($A150,-1,0),"Y")</f>
        <v>0</v>
      </c>
      <c r="H150" s="358">
        <f ca="1">SUMIFS(H135:OFFSET(H150,-1,0),$A135:OFFSET($A150,-1,0),"Y")</f>
        <v>0</v>
      </c>
      <c r="I150" s="358">
        <f ca="1">SUMIFS(I135:OFFSET(I150,-1,0),$A135:OFFSET($A150,-1,0),"Y")</f>
        <v>0</v>
      </c>
      <c r="J150"/>
      <c r="K150" s="182" t="s">
        <v>2530</v>
      </c>
      <c r="O150" s="116"/>
      <c r="P150" s="116"/>
      <c r="Q150" s="116"/>
      <c r="R150" s="116"/>
      <c r="T150" s="116"/>
    </row>
    <row r="152" spans="1:20" s="314" customFormat="1" ht="19.899999999999999" customHeight="1" x14ac:dyDescent="0.2">
      <c r="A152" s="311"/>
      <c r="B152" s="118" t="s">
        <v>2612</v>
      </c>
      <c r="C152" s="312"/>
      <c r="D152" s="313"/>
      <c r="E152" s="313"/>
      <c r="F152" s="313"/>
      <c r="G152" s="313"/>
      <c r="H152" s="313"/>
      <c r="I152" s="313"/>
      <c r="J152" s="311"/>
      <c r="T152" s="311"/>
    </row>
    <row r="153" spans="1:20" ht="25.5" x14ac:dyDescent="0.2">
      <c r="A153" s="112" t="s">
        <v>2440</v>
      </c>
      <c r="B153" s="349" t="s">
        <v>2317</v>
      </c>
      <c r="C153" s="350" t="s">
        <v>2318</v>
      </c>
      <c r="D153" s="360" t="s">
        <v>2320</v>
      </c>
      <c r="E153" s="351" t="s">
        <v>2319</v>
      </c>
      <c r="F153" s="602" t="s">
        <v>2547</v>
      </c>
      <c r="G153" s="602"/>
      <c r="H153" s="602"/>
      <c r="I153" s="353" t="s">
        <v>2314</v>
      </c>
      <c r="J153" s="363" t="s">
        <v>2291</v>
      </c>
      <c r="K153" s="120"/>
      <c r="O153" s="116"/>
    </row>
    <row r="154" spans="1:20" x14ac:dyDescent="0.2">
      <c r="A154" s="113" t="s">
        <v>2433</v>
      </c>
      <c r="B154" s="352" t="str">
        <f ca="1">IF(A154="N",B153,IF(LEN(B153)&lt;&gt;1,"A",IFERROR(CHAR(CODE(LOOKUP(2,1/($B$153:OFFSET(B154,-1,0)&lt;&gt;""),$B$153:OFFSET(B154,-1,0)))+1),"A")))</f>
        <v>A</v>
      </c>
      <c r="C154" s="124" t="s">
        <v>2554</v>
      </c>
      <c r="D154" s="232">
        <v>1</v>
      </c>
      <c r="E154" s="125">
        <f ca="1">'1-FTE Entry'!$AG$38</f>
        <v>0</v>
      </c>
      <c r="F154" s="605" t="str">
        <f ca="1">"FTE Entry Tab, "&amp;LEFT('1-FTE Entry'!$B$27,7)&amp;", Row "&amp;'1-FTE Entry'!$B$38</f>
        <v>FTE Entry Tab, Table 3, Row E</v>
      </c>
      <c r="G154" s="605"/>
      <c r="H154" s="605"/>
      <c r="I154" s="149">
        <f>SUMIFS('1-FTE Entry'!$AG$29:$AG$37,'1-FTE Entry'!$A$29:$A$37,"Y",'1-FTE Entry'!$L$29:$L$37,"Bill")</f>
        <v>0</v>
      </c>
      <c r="J154" s="149">
        <f ca="1">SUMIFS('1-FTE Entry'!$AG$29:$AG$37,'1-FTE Entry'!$A$29:$A$37,"Y",'1-FTE Entry'!$L$29:$L$37,"Central")</f>
        <v>0</v>
      </c>
      <c r="O154" s="116"/>
    </row>
    <row r="155" spans="1:20" x14ac:dyDescent="0.2">
      <c r="A155" s="113" t="s">
        <v>2433</v>
      </c>
      <c r="B155" s="352" t="str">
        <f ca="1">IF(A155="N",B154,IF(LEN(B154)&lt;&gt;1,"A",IFERROR(CHAR(CODE(LOOKUP(2,1/($B$153:OFFSET(B155,-1,0)&lt;&gt;""),$B$153:OFFSET(B155,-1,0)))+1),"A")))</f>
        <v>B</v>
      </c>
      <c r="C155" s="124" t="s">
        <v>2561</v>
      </c>
      <c r="D155" s="232">
        <v>1</v>
      </c>
      <c r="E155" s="233">
        <f ca="1">'1-FTE Entry'!$AG$53</f>
        <v>0</v>
      </c>
      <c r="F155" s="605" t="str">
        <f ca="1">"FTE Entry Tab, "&amp;LEFT('1-FTE Entry'!$B$41,7)&amp;", Row "&amp;'1-FTE Entry'!$B$53</f>
        <v>FTE Entry Tab, Table 4, Row I</v>
      </c>
      <c r="G155" s="605"/>
      <c r="H155" s="605"/>
      <c r="I155" s="149">
        <f>SUMIFS('1-FTE Entry'!$AG$44:$AG$52,'1-FTE Entry'!$A$44:$A$52,"Y",'1-FTE Entry'!$L$44:$L$52,"Bill")</f>
        <v>0</v>
      </c>
      <c r="J155" s="149">
        <f>SUMIFS('1-FTE Entry'!$AG$44:$AG$52,'1-FTE Entry'!$A$44:$A$52,"Y",'1-FTE Entry'!$L$44:$L$52,"Central")</f>
        <v>0</v>
      </c>
      <c r="O155" s="116"/>
    </row>
    <row r="156" spans="1:20" x14ac:dyDescent="0.2">
      <c r="A156" s="113" t="s">
        <v>2433</v>
      </c>
      <c r="B156" s="352" t="str">
        <f ca="1">IF(A156="N",B155,IF(LEN(B155)&lt;&gt;1,"A",IFERROR(CHAR(CODE(LOOKUP(2,1/($B$153:OFFSET(B156,-1,0)&lt;&gt;""),$B$153:OFFSET(B156,-1,0)))+1),"A")))</f>
        <v>C</v>
      </c>
      <c r="C156" s="126" t="s">
        <v>33</v>
      </c>
      <c r="D156" s="127">
        <v>0</v>
      </c>
      <c r="E156" s="128">
        <f>INDEX('Salary and Cost Data'!$AA:$AA,MATCH('2-Expenditures'!C156,'Salary and Cost Data'!$Z:$Z,0))</f>
        <v>128.02000000000001</v>
      </c>
      <c r="F156" s="600"/>
      <c r="G156" s="600"/>
      <c r="H156" s="600"/>
      <c r="I156" s="150">
        <f>IF(D156&gt;=100,D156*E156,0)</f>
        <v>0</v>
      </c>
      <c r="J156" s="437"/>
      <c r="O156" s="116"/>
    </row>
    <row r="157" spans="1:20" x14ac:dyDescent="0.2">
      <c r="A157" s="113" t="s">
        <v>2433</v>
      </c>
      <c r="B157" s="352" t="str">
        <f ca="1">IF(A157="N",B156,IF(LEN(B156)&lt;&gt;1,"A",IFERROR(CHAR(CODE(LOOKUP(2,1/($B$153:OFFSET(B157,-1,0)&lt;&gt;""),$B$153:OFFSET(B157,-1,0)))+1),"A")))</f>
        <v>D</v>
      </c>
      <c r="C157" s="126" t="s">
        <v>2364</v>
      </c>
      <c r="D157" s="127">
        <v>0</v>
      </c>
      <c r="E157" s="128">
        <f>INDEX('Salary and Cost Data'!$AA:$AA,MATCH('2-Expenditures'!C157,'Salary and Cost Data'!$Z:$Z,0))</f>
        <v>133</v>
      </c>
      <c r="F157" s="600"/>
      <c r="G157" s="600"/>
      <c r="H157" s="600"/>
      <c r="I157" s="150">
        <f t="shared" ref="I157:I165" si="7">D157*E157</f>
        <v>0</v>
      </c>
      <c r="J157" s="438"/>
      <c r="O157" s="116"/>
    </row>
    <row r="158" spans="1:20" x14ac:dyDescent="0.2">
      <c r="A158" s="113" t="s">
        <v>2433</v>
      </c>
      <c r="B158" s="352" t="str">
        <f ca="1">IF(A158="N",B157,IF(LEN(B157)&lt;&gt;1,"A",IFERROR(CHAR(CODE(LOOKUP(2,1/($B$153:OFFSET(B158,-1,0)&lt;&gt;""),$B$153:OFFSET(B158,-1,0)))+1),"A")))</f>
        <v>E</v>
      </c>
      <c r="C158" s="126" t="s">
        <v>2428</v>
      </c>
      <c r="D158" s="127">
        <v>0</v>
      </c>
      <c r="E158" s="128">
        <f>INDEX('Salary and Cost Data'!$AA:$AA,MATCH('2-Expenditures'!C158,'Salary and Cost Data'!$Z:$Z,0))</f>
        <v>208</v>
      </c>
      <c r="F158" s="600"/>
      <c r="G158" s="600"/>
      <c r="H158" s="600"/>
      <c r="I158" s="150">
        <f t="shared" si="7"/>
        <v>0</v>
      </c>
      <c r="J158" s="438"/>
      <c r="O158" s="116"/>
    </row>
    <row r="159" spans="1:20" x14ac:dyDescent="0.2">
      <c r="A159" s="113" t="s">
        <v>2433</v>
      </c>
      <c r="B159" s="352" t="str">
        <f ca="1">IF(A159="N",B158,IF(LEN(B158)&lt;&gt;1,"A",IFERROR(CHAR(CODE(LOOKUP(2,1/($B$153:OFFSET(B159,-1,0)&lt;&gt;""),$B$153:OFFSET(B159,-1,0)))+1),"A")))</f>
        <v>F</v>
      </c>
      <c r="C159" s="126" t="s">
        <v>64</v>
      </c>
      <c r="D159" s="129">
        <v>0</v>
      </c>
      <c r="E159" s="128">
        <f>INDEX('Salary and Cost Data'!$AA:$AA,MATCH('2-Expenditures'!C159,'Salary and Cost Data'!$Z:$Z,0))</f>
        <v>0.6</v>
      </c>
      <c r="F159" s="600"/>
      <c r="G159" s="600"/>
      <c r="H159" s="600"/>
      <c r="I159" s="150">
        <f t="shared" si="7"/>
        <v>0</v>
      </c>
      <c r="J159" s="438"/>
      <c r="O159" s="116"/>
    </row>
    <row r="160" spans="1:20" x14ac:dyDescent="0.2">
      <c r="A160" s="113" t="s">
        <v>2433</v>
      </c>
      <c r="B160" s="352" t="str">
        <f ca="1">IF(A160="N",B159,IF(LEN(B159)&lt;&gt;1,"A",IFERROR(CHAR(CODE(LOOKUP(2,1/($B$153:OFFSET(B160,-1,0)&lt;&gt;""),$B$153:OFFSET(B160,-1,0)))+1),"A")))</f>
        <v>G</v>
      </c>
      <c r="C160" s="126" t="s">
        <v>70</v>
      </c>
      <c r="D160" s="129">
        <v>0</v>
      </c>
      <c r="E160" s="128">
        <f>INDEX('Salary and Cost Data'!$AA:$AA,MATCH('2-Expenditures'!C160,'Salary and Cost Data'!$Z:$Z,0))</f>
        <v>0.64</v>
      </c>
      <c r="F160" s="600"/>
      <c r="G160" s="600"/>
      <c r="H160" s="600"/>
      <c r="I160" s="150">
        <f t="shared" si="7"/>
        <v>0</v>
      </c>
      <c r="J160" s="438"/>
      <c r="O160" s="116"/>
    </row>
    <row r="161" spans="1:20" hidden="1" outlineLevel="1" x14ac:dyDescent="0.2">
      <c r="A161" s="113" t="s">
        <v>2441</v>
      </c>
      <c r="B161" s="352" t="str">
        <f ca="1">IF(A161="N",B160,IF(LEN(B160)&lt;&gt;1,"A",IFERROR(CHAR(CODE(LOOKUP(2,1/($B$153:OFFSET(B161,-1,0)&lt;&gt;""),$B$153:OFFSET(B161,-1,0)))+1),"A")))</f>
        <v>G</v>
      </c>
      <c r="C161" s="126" t="s">
        <v>76</v>
      </c>
      <c r="D161" s="127">
        <v>0</v>
      </c>
      <c r="E161" s="128">
        <f>INDEX('Salary and Cost Data'!$AA:$AA,MATCH('2-Expenditures'!C161,'Salary and Cost Data'!$Z:$Z,0))</f>
        <v>231.75</v>
      </c>
      <c r="F161" s="600"/>
      <c r="G161" s="600"/>
      <c r="H161" s="600"/>
      <c r="I161" s="150">
        <f t="shared" si="7"/>
        <v>0</v>
      </c>
      <c r="J161" s="438"/>
      <c r="K161" s="104"/>
      <c r="O161" s="116"/>
    </row>
    <row r="162" spans="1:20" hidden="1" outlineLevel="1" x14ac:dyDescent="0.2">
      <c r="A162" s="113" t="s">
        <v>2441</v>
      </c>
      <c r="B162" s="352" t="str">
        <f ca="1">IF(A162="N",B161,IF(LEN(B161)&lt;&gt;1,"A",IFERROR(CHAR(CODE(LOOKUP(2,1/($B$153:OFFSET(B162,-1,0)&lt;&gt;""),$B$153:OFFSET(B162,-1,0)))+1),"A")))</f>
        <v>G</v>
      </c>
      <c r="C162" s="126" t="s">
        <v>2657</v>
      </c>
      <c r="D162" s="127">
        <v>0</v>
      </c>
      <c r="E162" s="128">
        <f>INDEX('Salary and Cost Data'!$AA:$AA,MATCH('2-Expenditures'!C162,'Salary and Cost Data'!$Z:$Z,0))</f>
        <v>35</v>
      </c>
      <c r="F162" s="600"/>
      <c r="G162" s="600"/>
      <c r="H162" s="600"/>
      <c r="I162" s="150">
        <f t="shared" si="7"/>
        <v>0</v>
      </c>
      <c r="J162" s="438"/>
      <c r="O162" s="116"/>
    </row>
    <row r="163" spans="1:20" hidden="1" outlineLevel="1" x14ac:dyDescent="0.2">
      <c r="A163" s="113" t="s">
        <v>2441</v>
      </c>
      <c r="B163" s="352" t="str">
        <f ca="1">IF(A163="N",B162,IF(LEN(B162)&lt;&gt;1,"A",IFERROR(CHAR(CODE(LOOKUP(2,1/($B$153:OFFSET(B163,-1,0)&lt;&gt;""),$B$153:OFFSET(B163,-1,0)))+1),"A")))</f>
        <v>G</v>
      </c>
      <c r="C163" s="126" t="s">
        <v>87</v>
      </c>
      <c r="D163" s="127">
        <v>0</v>
      </c>
      <c r="E163" s="128">
        <f>INDEX('Salary and Cost Data'!$AA:$AA,MATCH('2-Expenditures'!C163,'Salary and Cost Data'!$Z:$Z,0))</f>
        <v>32</v>
      </c>
      <c r="F163" s="600"/>
      <c r="G163" s="600"/>
      <c r="H163" s="600"/>
      <c r="I163" s="150">
        <f t="shared" si="7"/>
        <v>0</v>
      </c>
      <c r="J163" s="438"/>
      <c r="O163" s="116"/>
    </row>
    <row r="164" spans="1:20" hidden="1" outlineLevel="1" x14ac:dyDescent="0.2">
      <c r="A164" s="113" t="s">
        <v>2441</v>
      </c>
      <c r="B164" s="352" t="str">
        <f ca="1">IF(A164="N",B163,IF(LEN(B163)&lt;&gt;1,"A",IFERROR(CHAR(CODE(LOOKUP(2,1/($B$153:OFFSET(B164,-1,0)&lt;&gt;""),$B$153:OFFSET(B164,-1,0)))+1),"A")))</f>
        <v>G</v>
      </c>
      <c r="C164" s="126" t="s">
        <v>92</v>
      </c>
      <c r="D164" s="127">
        <v>0</v>
      </c>
      <c r="E164" s="128">
        <f>INDEX('Salary and Cost Data'!$AA:$AA,MATCH('2-Expenditures'!C164,'Salary and Cost Data'!$Z:$Z,0))</f>
        <v>32</v>
      </c>
      <c r="F164" s="600"/>
      <c r="G164" s="600"/>
      <c r="H164" s="600"/>
      <c r="I164" s="150">
        <f t="shared" si="7"/>
        <v>0</v>
      </c>
      <c r="J164" s="438"/>
      <c r="O164" s="116"/>
    </row>
    <row r="165" spans="1:20" hidden="1" outlineLevel="1" x14ac:dyDescent="0.2">
      <c r="A165" s="113" t="s">
        <v>2441</v>
      </c>
      <c r="B165" s="352" t="str">
        <f ca="1">IF(A165="N",B164,IF(LEN(B164)&lt;&gt;1,"A",IFERROR(CHAR(CODE(LOOKUP(2,1/($B$153:OFFSET(B165,-1,0)&lt;&gt;""),$B$153:OFFSET(B165,-1,0)))+1),"A")))</f>
        <v>G</v>
      </c>
      <c r="C165" s="130" t="s">
        <v>2656</v>
      </c>
      <c r="D165" s="131">
        <v>0</v>
      </c>
      <c r="E165" s="128">
        <f>INDEX('Salary and Cost Data'!$AA:$AA,MATCH('2-Expenditures'!C165,'Salary and Cost Data'!$Z:$Z,0))</f>
        <v>238</v>
      </c>
      <c r="F165" s="601"/>
      <c r="G165" s="601"/>
      <c r="H165" s="601"/>
      <c r="I165" s="151">
        <f t="shared" si="7"/>
        <v>0</v>
      </c>
      <c r="J165" s="438"/>
      <c r="O165" s="116"/>
    </row>
    <row r="166" spans="1:20" collapsed="1" x14ac:dyDescent="0.2">
      <c r="A166" s="113" t="s">
        <v>2441</v>
      </c>
      <c r="B166" s="352" t="str">
        <f ca="1">IF(A166="N",B165,IF(LEN(B165)&lt;&gt;1,"A",IFERROR(CHAR(CODE(LOOKUP(2,1/($B$153:OFFSET(B166,-1,0)&lt;&gt;""),$B$153:OFFSET(B166,-1,0)))+1),"A")))</f>
        <v>G</v>
      </c>
      <c r="C166" s="130"/>
      <c r="D166" s="131"/>
      <c r="E166" s="132"/>
      <c r="F166" s="601"/>
      <c r="G166" s="601"/>
      <c r="H166" s="601"/>
      <c r="I166" s="151">
        <f>D166*E166</f>
        <v>0</v>
      </c>
      <c r="J166" s="438"/>
      <c r="K166" s="182" t="s">
        <v>2575</v>
      </c>
      <c r="O166" s="116"/>
    </row>
    <row r="167" spans="1:20" ht="13.5" thickBot="1" x14ac:dyDescent="0.25">
      <c r="A167" s="113" t="s">
        <v>2441</v>
      </c>
      <c r="B167" s="352" t="str">
        <f ca="1">IF(A167="N",B166,IF(LEN(B166)&lt;&gt;1,"A",IFERROR(CHAR(CODE(LOOKUP(2,1/($B$153:OFFSET(B167,-1,0)&lt;&gt;""),$B$153:OFFSET(B167,-1,0)))+1),"A")))</f>
        <v>G</v>
      </c>
      <c r="C167" s="130"/>
      <c r="D167" s="131"/>
      <c r="E167" s="132"/>
      <c r="F167" s="601"/>
      <c r="G167" s="601"/>
      <c r="H167" s="601"/>
      <c r="I167" s="151">
        <f>D167*E167</f>
        <v>0</v>
      </c>
      <c r="J167" s="438"/>
      <c r="O167" s="116"/>
    </row>
    <row r="168" spans="1:20" ht="13.5" thickTop="1" x14ac:dyDescent="0.2">
      <c r="B168" s="354" t="str">
        <f ca="1">IFERROR(CHAR(CODE(LOOKUP(2,1/(B154:OFFSET(B168,-1,0)&lt;&gt;""),B154:OFFSET(B168,-1,0)))+1),"A")</f>
        <v>H</v>
      </c>
      <c r="C168" s="603" t="s">
        <v>2321</v>
      </c>
      <c r="D168" s="604"/>
      <c r="E168" s="604"/>
      <c r="F168" s="604"/>
      <c r="G168" s="604"/>
      <c r="H168" s="604"/>
      <c r="I168" s="364">
        <f ca="1">SUMIFS(I154:OFFSET(I168,-1,0),$A154:OFFSET($A168,-1,0),"Y")</f>
        <v>0</v>
      </c>
      <c r="J168" s="358">
        <f ca="1">SUMIFS(J154:OFFSET(J168,-1,0),$A154:OFFSET($A168,-1,0),"Y")</f>
        <v>0</v>
      </c>
      <c r="O168" s="116"/>
    </row>
    <row r="169" spans="1:20" x14ac:dyDescent="0.2">
      <c r="D169" s="133"/>
      <c r="E169" s="133"/>
      <c r="F169" s="133"/>
      <c r="G169" s="133"/>
      <c r="H169" s="133"/>
      <c r="I169" s="133"/>
      <c r="J169" s="114"/>
      <c r="O169" s="116"/>
    </row>
    <row r="170" spans="1:20" s="314" customFormat="1" ht="19.899999999999999" customHeight="1" x14ac:dyDescent="0.2">
      <c r="A170" s="311"/>
      <c r="B170" s="118" t="s">
        <v>2611</v>
      </c>
      <c r="C170" s="312"/>
      <c r="D170" s="313"/>
      <c r="E170" s="313"/>
      <c r="F170" s="313"/>
      <c r="G170" s="313"/>
      <c r="H170" s="313"/>
      <c r="I170" s="313"/>
      <c r="J170" s="311"/>
      <c r="T170" s="311"/>
    </row>
    <row r="171" spans="1:20" ht="25.5" x14ac:dyDescent="0.2">
      <c r="A171" s="112" t="s">
        <v>2440</v>
      </c>
      <c r="B171" s="349" t="s">
        <v>2317</v>
      </c>
      <c r="C171" s="359" t="s">
        <v>2318</v>
      </c>
      <c r="D171" s="360" t="s">
        <v>2320</v>
      </c>
      <c r="E171" s="360" t="s">
        <v>2319</v>
      </c>
      <c r="F171" s="602" t="s">
        <v>2547</v>
      </c>
      <c r="G171" s="602"/>
      <c r="H171" s="602"/>
      <c r="I171" s="361" t="s">
        <v>2314</v>
      </c>
      <c r="J171"/>
      <c r="O171" s="116"/>
    </row>
    <row r="172" spans="1:20" x14ac:dyDescent="0.2">
      <c r="A172" s="113" t="s">
        <v>2433</v>
      </c>
      <c r="B172" s="352" t="str">
        <f ca="1">IF(A172="N",B171,IF(LEN(B171)&lt;&gt;1,"A",IFERROR(CHAR(CODE(LOOKUP(2,1/($B$171:OFFSET(B172,-1,0)&lt;&gt;""),$B$171:OFFSET(B172,-1,0)))+1),"A")))</f>
        <v>A</v>
      </c>
      <c r="C172" s="134"/>
      <c r="D172" s="135"/>
      <c r="E172" s="136"/>
      <c r="F172" s="600"/>
      <c r="G172" s="600"/>
      <c r="H172" s="600"/>
      <c r="I172" s="125">
        <f>D172*E172</f>
        <v>0</v>
      </c>
      <c r="J172"/>
      <c r="K172" s="106"/>
      <c r="O172" s="116"/>
    </row>
    <row r="173" spans="1:20" x14ac:dyDescent="0.2">
      <c r="A173" s="113" t="s">
        <v>2433</v>
      </c>
      <c r="B173" s="352" t="str">
        <f ca="1">IF(A173="N",B172,IF(LEN(B172)&lt;&gt;1,"A",IFERROR(CHAR(CODE(LOOKUP(2,1/($B$171:OFFSET(B173,-1,0)&lt;&gt;""),$B$171:OFFSET(B173,-1,0)))+1),"A")))</f>
        <v>B</v>
      </c>
      <c r="C173" s="134"/>
      <c r="D173" s="135"/>
      <c r="E173" s="136"/>
      <c r="F173" s="600"/>
      <c r="G173" s="600"/>
      <c r="H173" s="600"/>
      <c r="I173" s="125">
        <f>D173*E173</f>
        <v>0</v>
      </c>
      <c r="J173"/>
      <c r="K173" s="106"/>
      <c r="O173" s="116"/>
    </row>
    <row r="174" spans="1:20" x14ac:dyDescent="0.2">
      <c r="A174" s="113" t="s">
        <v>2433</v>
      </c>
      <c r="B174" s="352" t="str">
        <f ca="1">IF(A174="N",B173,IF(LEN(B173)&lt;&gt;1,"A",IFERROR(CHAR(CODE(LOOKUP(2,1/($B$171:OFFSET(B174,-1,0)&lt;&gt;""),$B$171:OFFSET(B174,-1,0)))+1),"A")))</f>
        <v>C</v>
      </c>
      <c r="C174" s="137"/>
      <c r="D174" s="138"/>
      <c r="E174" s="139"/>
      <c r="F174" s="600"/>
      <c r="G174" s="600"/>
      <c r="H174" s="600"/>
      <c r="I174" s="123">
        <f>D174*E174</f>
        <v>0</v>
      </c>
      <c r="J174"/>
      <c r="O174" s="116"/>
    </row>
    <row r="175" spans="1:20" x14ac:dyDescent="0.2">
      <c r="A175" s="113" t="s">
        <v>2433</v>
      </c>
      <c r="B175" s="352" t="str">
        <f ca="1">IF(A175="N",B174,IF(LEN(B174)&lt;&gt;1,"A",IFERROR(CHAR(CODE(LOOKUP(2,1/($B$171:OFFSET(B175,-1,0)&lt;&gt;""),$B$171:OFFSET(B175,-1,0)))+1),"A")))</f>
        <v>D</v>
      </c>
      <c r="C175" s="137"/>
      <c r="D175" s="138"/>
      <c r="E175" s="139"/>
      <c r="F175" s="600"/>
      <c r="G175" s="600"/>
      <c r="H175" s="600"/>
      <c r="I175" s="123">
        <f>D175*E175</f>
        <v>0</v>
      </c>
      <c r="J175"/>
      <c r="O175" s="116"/>
    </row>
    <row r="176" spans="1:20" ht="13.5" thickBot="1" x14ac:dyDescent="0.25">
      <c r="A176" s="113" t="s">
        <v>2433</v>
      </c>
      <c r="B176" s="352" t="str">
        <f ca="1">IF(A176="N",B175,IF(LEN(B175)&lt;&gt;1,"A",IFERROR(CHAR(CODE(LOOKUP(2,1/($B$171:OFFSET(B176,-1,0)&lt;&gt;""),$B$171:OFFSET(B176,-1,0)))+1),"A")))</f>
        <v>E</v>
      </c>
      <c r="C176" s="140"/>
      <c r="D176" s="141"/>
      <c r="E176" s="142"/>
      <c r="F176" s="600"/>
      <c r="G176" s="600"/>
      <c r="H176" s="600"/>
      <c r="I176" s="366">
        <f>D176*E176</f>
        <v>0</v>
      </c>
      <c r="J176"/>
      <c r="O176" s="116"/>
    </row>
    <row r="177" spans="1:15" hidden="1" outlineLevel="1" x14ac:dyDescent="0.2">
      <c r="A177" s="113" t="s">
        <v>2441</v>
      </c>
      <c r="B177" s="352" t="str">
        <f ca="1">IF(A177="N",B176,IF(LEN(B176)&lt;&gt;1,"A",IFERROR(CHAR(CODE(LOOKUP(2,1/($B$171:OFFSET(B177,-1,0)&lt;&gt;""),$B$171:OFFSET(B177,-1,0)))+1),"A")))</f>
        <v>E</v>
      </c>
      <c r="C177" s="140"/>
      <c r="D177" s="141"/>
      <c r="E177" s="142"/>
      <c r="F177" s="600"/>
      <c r="G177" s="600"/>
      <c r="H177" s="600"/>
      <c r="I177" s="366">
        <f t="shared" ref="I177:I186" si="8">D177*E177</f>
        <v>0</v>
      </c>
      <c r="J177"/>
      <c r="O177" s="116"/>
    </row>
    <row r="178" spans="1:15" hidden="1" outlineLevel="1" x14ac:dyDescent="0.2">
      <c r="A178" s="113" t="s">
        <v>2441</v>
      </c>
      <c r="B178" s="352" t="str">
        <f ca="1">IF(A178="N",B177,IF(LEN(B177)&lt;&gt;1,"A",IFERROR(CHAR(CODE(LOOKUP(2,1/($B$171:OFFSET(B178,-1,0)&lt;&gt;""),$B$171:OFFSET(B178,-1,0)))+1),"A")))</f>
        <v>E</v>
      </c>
      <c r="C178" s="140"/>
      <c r="D178" s="141"/>
      <c r="E178" s="142"/>
      <c r="F178" s="600"/>
      <c r="G178" s="600"/>
      <c r="H178" s="600"/>
      <c r="I178" s="366">
        <f t="shared" si="8"/>
        <v>0</v>
      </c>
      <c r="J178"/>
      <c r="O178" s="116"/>
    </row>
    <row r="179" spans="1:15" hidden="1" outlineLevel="1" x14ac:dyDescent="0.2">
      <c r="A179" s="113" t="s">
        <v>2441</v>
      </c>
      <c r="B179" s="352" t="str">
        <f ca="1">IF(A179="N",B178,IF(LEN(B178)&lt;&gt;1,"A",IFERROR(CHAR(CODE(LOOKUP(2,1/($B$171:OFFSET(B179,-1,0)&lt;&gt;""),$B$171:OFFSET(B179,-1,0)))+1),"A")))</f>
        <v>E</v>
      </c>
      <c r="C179" s="140"/>
      <c r="D179" s="141"/>
      <c r="E179" s="142"/>
      <c r="F179" s="600"/>
      <c r="G179" s="600"/>
      <c r="H179" s="600"/>
      <c r="I179" s="366">
        <f t="shared" si="8"/>
        <v>0</v>
      </c>
      <c r="J179"/>
      <c r="O179" s="116"/>
    </row>
    <row r="180" spans="1:15" hidden="1" outlineLevel="1" x14ac:dyDescent="0.2">
      <c r="A180" s="113" t="s">
        <v>2441</v>
      </c>
      <c r="B180" s="352" t="str">
        <f ca="1">IF(A180="N",B179,IF(LEN(B179)&lt;&gt;1,"A",IFERROR(CHAR(CODE(LOOKUP(2,1/($B$171:OFFSET(B180,-1,0)&lt;&gt;""),$B$171:OFFSET(B180,-1,0)))+1),"A")))</f>
        <v>E</v>
      </c>
      <c r="C180" s="140"/>
      <c r="D180" s="141"/>
      <c r="E180" s="142"/>
      <c r="F180" s="600"/>
      <c r="G180" s="600"/>
      <c r="H180" s="600"/>
      <c r="I180" s="366">
        <f t="shared" si="8"/>
        <v>0</v>
      </c>
      <c r="J180"/>
      <c r="O180" s="116"/>
    </row>
    <row r="181" spans="1:15" hidden="1" outlineLevel="1" x14ac:dyDescent="0.2">
      <c r="A181" s="113" t="s">
        <v>2441</v>
      </c>
      <c r="B181" s="352" t="str">
        <f ca="1">IF(A181="N",B180,IF(LEN(B180)&lt;&gt;1,"A",IFERROR(CHAR(CODE(LOOKUP(2,1/($B$171:OFFSET(B181,-1,0)&lt;&gt;""),$B$171:OFFSET(B181,-1,0)))+1),"A")))</f>
        <v>E</v>
      </c>
      <c r="C181" s="140"/>
      <c r="D181" s="141"/>
      <c r="E181" s="142"/>
      <c r="F181" s="600"/>
      <c r="G181" s="600"/>
      <c r="H181" s="600"/>
      <c r="I181" s="366">
        <f t="shared" si="8"/>
        <v>0</v>
      </c>
      <c r="J181"/>
      <c r="O181" s="116"/>
    </row>
    <row r="182" spans="1:15" hidden="1" outlineLevel="1" x14ac:dyDescent="0.2">
      <c r="A182" s="113" t="s">
        <v>2441</v>
      </c>
      <c r="B182" s="352" t="str">
        <f ca="1">IF(A182="N",B181,IF(LEN(B181)&lt;&gt;1,"A",IFERROR(CHAR(CODE(LOOKUP(2,1/($B$171:OFFSET(B182,-1,0)&lt;&gt;""),$B$171:OFFSET(B182,-1,0)))+1),"A")))</f>
        <v>E</v>
      </c>
      <c r="C182" s="140"/>
      <c r="D182" s="141"/>
      <c r="E182" s="142"/>
      <c r="F182" s="600"/>
      <c r="G182" s="600"/>
      <c r="H182" s="600"/>
      <c r="I182" s="366">
        <f t="shared" si="8"/>
        <v>0</v>
      </c>
      <c r="J182"/>
      <c r="O182" s="116"/>
    </row>
    <row r="183" spans="1:15" hidden="1" outlineLevel="1" x14ac:dyDescent="0.2">
      <c r="A183" s="113" t="s">
        <v>2441</v>
      </c>
      <c r="B183" s="352" t="str">
        <f ca="1">IF(A183="N",B182,IF(LEN(B182)&lt;&gt;1,"A",IFERROR(CHAR(CODE(LOOKUP(2,1/($B$171:OFFSET(B183,-1,0)&lt;&gt;""),$B$171:OFFSET(B183,-1,0)))+1),"A")))</f>
        <v>E</v>
      </c>
      <c r="C183" s="140"/>
      <c r="D183" s="141"/>
      <c r="E183" s="142"/>
      <c r="F183" s="600"/>
      <c r="G183" s="600"/>
      <c r="H183" s="600"/>
      <c r="I183" s="366">
        <f t="shared" si="8"/>
        <v>0</v>
      </c>
      <c r="J183"/>
      <c r="O183" s="116"/>
    </row>
    <row r="184" spans="1:15" hidden="1" outlineLevel="1" x14ac:dyDescent="0.2">
      <c r="A184" s="113" t="s">
        <v>2441</v>
      </c>
      <c r="B184" s="352" t="str">
        <f ca="1">IF(A184="N",B183,IF(LEN(B183)&lt;&gt;1,"A",IFERROR(CHAR(CODE(LOOKUP(2,1/($B$171:OFFSET(B184,-1,0)&lt;&gt;""),$B$171:OFFSET(B184,-1,0)))+1),"A")))</f>
        <v>E</v>
      </c>
      <c r="C184" s="140"/>
      <c r="D184" s="141"/>
      <c r="E184" s="142"/>
      <c r="F184" s="600"/>
      <c r="G184" s="600"/>
      <c r="H184" s="600"/>
      <c r="I184" s="366">
        <f t="shared" si="8"/>
        <v>0</v>
      </c>
      <c r="J184"/>
      <c r="O184" s="116"/>
    </row>
    <row r="185" spans="1:15" hidden="1" outlineLevel="1" x14ac:dyDescent="0.2">
      <c r="A185" s="113" t="s">
        <v>2441</v>
      </c>
      <c r="B185" s="352" t="str">
        <f ca="1">IF(A185="N",B184,IF(LEN(B184)&lt;&gt;1,"A",IFERROR(CHAR(CODE(LOOKUP(2,1/($B$171:OFFSET(B185,-1,0)&lt;&gt;""),$B$171:OFFSET(B185,-1,0)))+1),"A")))</f>
        <v>E</v>
      </c>
      <c r="C185" s="140"/>
      <c r="D185" s="141"/>
      <c r="E185" s="142"/>
      <c r="F185" s="600"/>
      <c r="G185" s="600"/>
      <c r="H185" s="600"/>
      <c r="I185" s="366">
        <f t="shared" si="8"/>
        <v>0</v>
      </c>
      <c r="J185"/>
      <c r="O185" s="116"/>
    </row>
    <row r="186" spans="1:15" ht="13.5" hidden="1" outlineLevel="1" thickBot="1" x14ac:dyDescent="0.25">
      <c r="A186" s="113" t="s">
        <v>2441</v>
      </c>
      <c r="B186" s="352" t="str">
        <f ca="1">IF(A186="N",B185,IF(LEN(B185)&lt;&gt;1,"A",IFERROR(CHAR(CODE(LOOKUP(2,1/($B$171:OFFSET(B186,-1,0)&lt;&gt;""),$B$171:OFFSET(B186,-1,0)))+1),"A")))</f>
        <v>E</v>
      </c>
      <c r="C186" s="140"/>
      <c r="D186" s="141"/>
      <c r="E186" s="142"/>
      <c r="F186" s="600"/>
      <c r="G186" s="600"/>
      <c r="H186" s="600"/>
      <c r="I186" s="366">
        <f t="shared" si="8"/>
        <v>0</v>
      </c>
      <c r="J186"/>
      <c r="O186" s="116"/>
    </row>
    <row r="187" spans="1:15" ht="13.5" collapsed="1" thickTop="1" x14ac:dyDescent="0.2">
      <c r="B187" s="354" t="str">
        <f ca="1">IFERROR(CHAR(CODE(LOOKUP(2,1/(B172:OFFSET(B187,-1,0)&lt;&gt;""),B172:OFFSET(B187,-1,0)))+1),"A")</f>
        <v>F</v>
      </c>
      <c r="C187" s="603" t="s">
        <v>2322</v>
      </c>
      <c r="D187" s="604"/>
      <c r="E187" s="604"/>
      <c r="F187" s="604"/>
      <c r="G187" s="604"/>
      <c r="H187" s="604"/>
      <c r="I187" s="362">
        <f ca="1">SUMIFS(I172:OFFSET(I187,-1,0),$A172:OFFSET($A187,-1,0),"Y")</f>
        <v>0</v>
      </c>
      <c r="J187"/>
      <c r="K187" s="182" t="s">
        <v>2570</v>
      </c>
      <c r="O187" s="116"/>
    </row>
    <row r="189" spans="1:15" x14ac:dyDescent="0.2">
      <c r="B189" s="102" t="s">
        <v>2277</v>
      </c>
      <c r="C189" s="120" t="s">
        <v>2407</v>
      </c>
    </row>
    <row r="190" spans="1:15" ht="15.75" hidden="1" outlineLevel="1" x14ac:dyDescent="0.2">
      <c r="B190" s="121" t="s">
        <v>2277</v>
      </c>
      <c r="C190" s="121" t="str">
        <f>INDEX('Salary and Cost Data'!$AJ$2:$AN$2,MATCH(B190,'Salary and Cost Data'!$AJ$5:$AN$5,0))</f>
        <v>FY 2026-27</v>
      </c>
      <c r="D190" s="121"/>
      <c r="E190" s="121"/>
      <c r="F190" s="121"/>
      <c r="G190" s="121"/>
      <c r="H190" s="121"/>
      <c r="I190" s="121"/>
      <c r="J190" s="121"/>
    </row>
    <row r="191" spans="1:15" ht="15.75" hidden="1" outlineLevel="1" x14ac:dyDescent="0.2">
      <c r="B191" s="122"/>
      <c r="C191" s="122"/>
      <c r="D191" s="122"/>
      <c r="E191" s="122"/>
      <c r="F191" s="122"/>
      <c r="G191" s="122"/>
      <c r="H191" s="122"/>
      <c r="I191" s="122"/>
      <c r="J191" s="122"/>
    </row>
    <row r="192" spans="1:15" s="314" customFormat="1" ht="19.899999999999999" hidden="1" customHeight="1" outlineLevel="1" x14ac:dyDescent="0.2">
      <c r="A192" s="311"/>
      <c r="B192" s="118" t="s">
        <v>2323</v>
      </c>
      <c r="C192" s="312"/>
      <c r="D192" s="313"/>
      <c r="E192" s="313"/>
      <c r="F192" s="313"/>
      <c r="G192" s="313"/>
      <c r="H192" s="313"/>
      <c r="I192" s="313"/>
      <c r="J192" s="311"/>
    </row>
    <row r="193" spans="1:20" ht="25.5" hidden="1" outlineLevel="1" x14ac:dyDescent="0.2">
      <c r="A193" s="112" t="s">
        <v>2440</v>
      </c>
      <c r="B193" s="353" t="s">
        <v>2317</v>
      </c>
      <c r="C193" s="367" t="s">
        <v>2286</v>
      </c>
      <c r="D193" s="368" t="s">
        <v>2263</v>
      </c>
      <c r="E193" s="368" t="s">
        <v>2287</v>
      </c>
      <c r="F193" s="368" t="s">
        <v>2288</v>
      </c>
      <c r="G193" s="368" t="s">
        <v>2289</v>
      </c>
      <c r="H193" s="368" t="s">
        <v>2290</v>
      </c>
      <c r="I193" s="368" t="s">
        <v>2314</v>
      </c>
      <c r="J193"/>
      <c r="O193" s="116"/>
      <c r="P193" s="116"/>
      <c r="Q193" s="116"/>
      <c r="R193" s="116"/>
      <c r="T193" s="116"/>
    </row>
    <row r="194" spans="1:20" hidden="1" outlineLevel="1" x14ac:dyDescent="0.2">
      <c r="A194" s="113" t="str">
        <f>'1-FTE Entry'!A10</f>
        <v>Y</v>
      </c>
      <c r="B194" s="268" t="str">
        <f ca="1">IF(A194="N",B193,IF(LEN(B193)&lt;&gt;1,"A",IFERROR(CHAR(CODE(LOOKUP(2,1/($B$193:OFFSET(B194,-1,0)&lt;&gt;""),$B$193:OFFSET(B194,-1,0)))+1),"A")))</f>
        <v>A</v>
      </c>
      <c r="C194" s="143">
        <f>'1-FTE Entry'!C10</f>
        <v>0</v>
      </c>
      <c r="D194" s="144">
        <f>IF(AND('1-FTE Entry'!$H10&lt;='Salary and Cost Data'!AM$4,'1-FTE Entry'!$K10&gt;='Salary and Cost Data'!AM$3),1,0)*'1-FTE Entry'!$E10</f>
        <v>0</v>
      </c>
      <c r="E194" s="144">
        <f>'1-FTE Entry'!AH10</f>
        <v>0</v>
      </c>
      <c r="F194" s="147">
        <f>IFERROR(SUM('1-FTE Entry'!$S10:$U10)*'1-FTE Entry'!$AH10/'1-FTE Entry'!$E10,0)</f>
        <v>0</v>
      </c>
      <c r="G194" s="147">
        <f>IFERROR(SUM('1-FTE Entry'!$V10:$X10)*'1-FTE Entry'!$AH10/'1-FTE Entry'!$E10,0)</f>
        <v>0</v>
      </c>
      <c r="H194" s="148">
        <f>IFERROR(IF('1-FTE Entry'!O10=$B$190,SUM('1-FTE Entry'!$Y10:$Z10),0),0)</f>
        <v>0</v>
      </c>
      <c r="I194" s="148">
        <f>SUM(F194:H194)</f>
        <v>0</v>
      </c>
      <c r="J194"/>
      <c r="O194" s="116"/>
      <c r="P194" s="116"/>
      <c r="Q194" s="116"/>
      <c r="R194" s="116"/>
      <c r="T194" s="116"/>
    </row>
    <row r="195" spans="1:20" hidden="1" outlineLevel="1" x14ac:dyDescent="0.2">
      <c r="A195" s="113" t="str">
        <f>'1-FTE Entry'!A11</f>
        <v>Y</v>
      </c>
      <c r="B195" s="268" t="str">
        <f ca="1">IF(A195="N",B194,IF(LEN(B194)&lt;&gt;1,"A",IFERROR(CHAR(CODE(LOOKUP(2,1/($B$193:OFFSET(B195,-1,0)&lt;&gt;""),$B$193:OFFSET(B195,-1,0)))+1),"A")))</f>
        <v>B</v>
      </c>
      <c r="C195" s="143">
        <f>'1-FTE Entry'!C11</f>
        <v>0</v>
      </c>
      <c r="D195" s="144">
        <f>IF(AND('1-FTE Entry'!$H11&lt;='Salary and Cost Data'!AM$4,'1-FTE Entry'!$K11&gt;='Salary and Cost Data'!AM$3),1,0)*'1-FTE Entry'!$E11</f>
        <v>0</v>
      </c>
      <c r="E195" s="144">
        <f>'1-FTE Entry'!AH11</f>
        <v>0</v>
      </c>
      <c r="F195" s="147">
        <f>IFERROR(SUM('1-FTE Entry'!$S11:$U11)*'1-FTE Entry'!$AH11/'1-FTE Entry'!$E11,0)</f>
        <v>0</v>
      </c>
      <c r="G195" s="147">
        <f>IFERROR(SUM('1-FTE Entry'!$V11:$X11)*'1-FTE Entry'!$AH11/'1-FTE Entry'!$E11,0)</f>
        <v>0</v>
      </c>
      <c r="H195" s="148">
        <f>IFERROR(IF('1-FTE Entry'!O11=$B$190,SUM('1-FTE Entry'!$Y11:$Z11),0),0)</f>
        <v>0</v>
      </c>
      <c r="I195" s="148">
        <f>SUM(F195:H195)</f>
        <v>0</v>
      </c>
      <c r="J195"/>
      <c r="O195" s="116"/>
      <c r="P195" s="116"/>
      <c r="Q195" s="116"/>
      <c r="R195" s="116"/>
      <c r="T195" s="116"/>
    </row>
    <row r="196" spans="1:20" hidden="1" outlineLevel="1" x14ac:dyDescent="0.2">
      <c r="A196" s="113" t="str">
        <f>'1-FTE Entry'!A12</f>
        <v>Y</v>
      </c>
      <c r="B196" s="268" t="str">
        <f ca="1">IF(A196="N",B195,IF(LEN(B195)&lt;&gt;1,"A",IFERROR(CHAR(CODE(LOOKUP(2,1/($B$193:OFFSET(B196,-1,0)&lt;&gt;""),$B$193:OFFSET(B196,-1,0)))+1),"A")))</f>
        <v>C</v>
      </c>
      <c r="C196" s="143">
        <f>'1-FTE Entry'!C12</f>
        <v>0</v>
      </c>
      <c r="D196" s="144">
        <f>IF(AND('1-FTE Entry'!$H12&lt;='Salary and Cost Data'!AM$4,'1-FTE Entry'!$K12&gt;='Salary and Cost Data'!AM$3),1,0)*'1-FTE Entry'!$E12</f>
        <v>0</v>
      </c>
      <c r="E196" s="144">
        <f>'1-FTE Entry'!AH12</f>
        <v>0</v>
      </c>
      <c r="F196" s="147">
        <f>IFERROR(SUM('1-FTE Entry'!$S12:$U12)*'1-FTE Entry'!$AH12/'1-FTE Entry'!$E12,0)</f>
        <v>0</v>
      </c>
      <c r="G196" s="147">
        <f>IFERROR(SUM('1-FTE Entry'!$V12:$X12)*'1-FTE Entry'!$AH12/'1-FTE Entry'!$E12,0)</f>
        <v>0</v>
      </c>
      <c r="H196" s="148">
        <f>IFERROR(IF('1-FTE Entry'!O12=$B$190,SUM('1-FTE Entry'!$Y12:$Z12),0),0)</f>
        <v>0</v>
      </c>
      <c r="I196" s="148">
        <f>SUM(F196:H196)</f>
        <v>0</v>
      </c>
      <c r="J196"/>
      <c r="O196" s="116"/>
      <c r="P196" s="116"/>
      <c r="Q196" s="116"/>
      <c r="R196" s="116"/>
      <c r="T196" s="116"/>
    </row>
    <row r="197" spans="1:20" hidden="1" outlineLevel="1" x14ac:dyDescent="0.2">
      <c r="A197" s="113" t="str">
        <f>'1-FTE Entry'!A13</f>
        <v>Y</v>
      </c>
      <c r="B197" s="268" t="str">
        <f ca="1">IF(A197="N",B196,IF(LEN(B196)&lt;&gt;1,"A",IFERROR(CHAR(CODE(LOOKUP(2,1/($B$193:OFFSET(B197,-1,0)&lt;&gt;""),$B$193:OFFSET(B197,-1,0)))+1),"A")))</f>
        <v>D</v>
      </c>
      <c r="C197" s="143">
        <f>'1-FTE Entry'!C13</f>
        <v>0</v>
      </c>
      <c r="D197" s="144">
        <f>IF(AND('1-FTE Entry'!$H13&lt;='Salary and Cost Data'!AM$4,'1-FTE Entry'!$K13&gt;='Salary and Cost Data'!AM$3),1,0)*'1-FTE Entry'!$E13</f>
        <v>0</v>
      </c>
      <c r="E197" s="144">
        <f>'1-FTE Entry'!AH13</f>
        <v>0</v>
      </c>
      <c r="F197" s="147">
        <f>IFERROR(SUM('1-FTE Entry'!$S13:$U13)*'1-FTE Entry'!$AH13/'1-FTE Entry'!$E13,0)</f>
        <v>0</v>
      </c>
      <c r="G197" s="147">
        <f>IFERROR(SUM('1-FTE Entry'!$V13:$X13)*'1-FTE Entry'!$AH13/'1-FTE Entry'!$E13,0)</f>
        <v>0</v>
      </c>
      <c r="H197" s="148">
        <f>IFERROR(IF('1-FTE Entry'!O13=$B$190,SUM('1-FTE Entry'!$Y13:$Z13),0),0)</f>
        <v>0</v>
      </c>
      <c r="I197" s="148">
        <f>SUM(F197:H197)</f>
        <v>0</v>
      </c>
      <c r="J197"/>
      <c r="O197" s="116"/>
      <c r="P197" s="116"/>
      <c r="Q197" s="116"/>
      <c r="R197" s="116"/>
      <c r="T197" s="116"/>
    </row>
    <row r="198" spans="1:20" ht="13.5" hidden="1" outlineLevel="1" thickBot="1" x14ac:dyDescent="0.25">
      <c r="A198" s="113" t="str">
        <f>'1-FTE Entry'!A14</f>
        <v>Y</v>
      </c>
      <c r="B198" s="268" t="str">
        <f ca="1">IF(A198="N",B197,IF(LEN(B197)&lt;&gt;1,"A",IFERROR(CHAR(CODE(LOOKUP(2,1/($B$193:OFFSET(B198,-1,0)&lt;&gt;""),$B$193:OFFSET(B198,-1,0)))+1),"A")))</f>
        <v>E</v>
      </c>
      <c r="C198" s="143">
        <f>'1-FTE Entry'!C14</f>
        <v>0</v>
      </c>
      <c r="D198" s="144">
        <f>IF(AND('1-FTE Entry'!$H14&lt;='Salary and Cost Data'!AM$4,'1-FTE Entry'!$K14&gt;='Salary and Cost Data'!AM$3),1,0)*'1-FTE Entry'!$E14</f>
        <v>0</v>
      </c>
      <c r="E198" s="144">
        <f>'1-FTE Entry'!AH14</f>
        <v>0</v>
      </c>
      <c r="F198" s="147">
        <f>IFERROR(SUM('1-FTE Entry'!$S14:$U14)*'1-FTE Entry'!$AH14/'1-FTE Entry'!$E14,0)</f>
        <v>0</v>
      </c>
      <c r="G198" s="147">
        <f>IFERROR(SUM('1-FTE Entry'!$V14:$X14)*'1-FTE Entry'!$AH14/'1-FTE Entry'!$E14,0)</f>
        <v>0</v>
      </c>
      <c r="H198" s="148">
        <f>IFERROR(IF('1-FTE Entry'!O14=$B$190,SUM('1-FTE Entry'!$Y14:$Z14),0),0)</f>
        <v>0</v>
      </c>
      <c r="I198" s="148">
        <f>SUM(F198:H198)</f>
        <v>0</v>
      </c>
      <c r="J198"/>
      <c r="O198" s="116"/>
      <c r="P198" s="116"/>
      <c r="Q198" s="116"/>
      <c r="R198" s="116"/>
      <c r="T198" s="116"/>
    </row>
    <row r="199" spans="1:20" hidden="1" outlineLevel="2" x14ac:dyDescent="0.2">
      <c r="A199" s="113" t="str">
        <f>'1-FTE Entry'!A15</f>
        <v>N</v>
      </c>
      <c r="B199" s="268" t="str">
        <f ca="1">IF(A199="N",B198,IF(LEN(B198)&lt;&gt;1,"A",IFERROR(CHAR(CODE(LOOKUP(2,1/($B$193:OFFSET(B199,-1,0)&lt;&gt;""),$B$193:OFFSET(B199,-1,0)))+1),"A")))</f>
        <v>E</v>
      </c>
      <c r="C199" s="143">
        <f>'1-FTE Entry'!C15</f>
        <v>0</v>
      </c>
      <c r="D199" s="144">
        <f>IF(AND('1-FTE Entry'!$H15&lt;='Salary and Cost Data'!AM$4,'1-FTE Entry'!$K15&gt;='Salary and Cost Data'!AM$3),1,0)*'1-FTE Entry'!$E15</f>
        <v>0</v>
      </c>
      <c r="E199" s="144">
        <f>'1-FTE Entry'!AH15</f>
        <v>0</v>
      </c>
      <c r="F199" s="147">
        <f>IFERROR(SUM('1-FTE Entry'!$S15:$U15)*'1-FTE Entry'!$AH15/'1-FTE Entry'!$E15,0)</f>
        <v>0</v>
      </c>
      <c r="G199" s="147">
        <f>IFERROR(SUM('1-FTE Entry'!$V15:$X15)*'1-FTE Entry'!$AH15/'1-FTE Entry'!$E15,0)</f>
        <v>0</v>
      </c>
      <c r="H199" s="148">
        <f>IFERROR(IF('1-FTE Entry'!O15=$B$190,SUM('1-FTE Entry'!$Y15:$Z15),0),0)</f>
        <v>0</v>
      </c>
      <c r="I199" s="148">
        <f t="shared" ref="I199:I208" si="9">SUM(F199:H199)</f>
        <v>0</v>
      </c>
      <c r="J199"/>
      <c r="O199" s="116"/>
      <c r="P199" s="116"/>
      <c r="Q199" s="116"/>
      <c r="R199" s="116"/>
      <c r="T199" s="116"/>
    </row>
    <row r="200" spans="1:20" hidden="1" outlineLevel="2" x14ac:dyDescent="0.2">
      <c r="A200" s="113" t="str">
        <f>'1-FTE Entry'!A16</f>
        <v>N</v>
      </c>
      <c r="B200" s="268" t="str">
        <f ca="1">IF(A200="N",B199,IF(LEN(B199)&lt;&gt;1,"A",IFERROR(CHAR(CODE(LOOKUP(2,1/($B$193:OFFSET(B200,-1,0)&lt;&gt;""),$B$193:OFFSET(B200,-1,0)))+1),"A")))</f>
        <v>E</v>
      </c>
      <c r="C200" s="143">
        <f>'1-FTE Entry'!C16</f>
        <v>0</v>
      </c>
      <c r="D200" s="144">
        <f>IF(AND('1-FTE Entry'!$H16&lt;='Salary and Cost Data'!AM$4,'1-FTE Entry'!$K16&gt;='Salary and Cost Data'!AM$3),1,0)*'1-FTE Entry'!$E16</f>
        <v>0</v>
      </c>
      <c r="E200" s="144">
        <f>'1-FTE Entry'!AH16</f>
        <v>0</v>
      </c>
      <c r="F200" s="147">
        <f>IFERROR(SUM('1-FTE Entry'!$S16:$U16)*'1-FTE Entry'!$AH16/'1-FTE Entry'!$E16,0)</f>
        <v>0</v>
      </c>
      <c r="G200" s="147">
        <f>IFERROR(SUM('1-FTE Entry'!$V16:$X16)*'1-FTE Entry'!$AH16/'1-FTE Entry'!$E16,0)</f>
        <v>0</v>
      </c>
      <c r="H200" s="148">
        <f>IFERROR(IF('1-FTE Entry'!O16=$B$190,SUM('1-FTE Entry'!$Y16:$Z16),0),0)</f>
        <v>0</v>
      </c>
      <c r="I200" s="148">
        <f t="shared" si="9"/>
        <v>0</v>
      </c>
      <c r="J200"/>
      <c r="O200" s="116"/>
      <c r="P200" s="116"/>
      <c r="Q200" s="116"/>
      <c r="R200" s="116"/>
      <c r="T200" s="116"/>
    </row>
    <row r="201" spans="1:20" hidden="1" outlineLevel="2" x14ac:dyDescent="0.2">
      <c r="A201" s="113" t="str">
        <f>'1-FTE Entry'!A17</f>
        <v>N</v>
      </c>
      <c r="B201" s="268" t="str">
        <f ca="1">IF(A201="N",B200,IF(LEN(B200)&lt;&gt;1,"A",IFERROR(CHAR(CODE(LOOKUP(2,1/($B$193:OFFSET(B201,-1,0)&lt;&gt;""),$B$193:OFFSET(B201,-1,0)))+1),"A")))</f>
        <v>E</v>
      </c>
      <c r="C201" s="143">
        <f>'1-FTE Entry'!C17</f>
        <v>0</v>
      </c>
      <c r="D201" s="144">
        <f>IF(AND('1-FTE Entry'!$H17&lt;='Salary and Cost Data'!AM$4,'1-FTE Entry'!$K17&gt;='Salary and Cost Data'!AM$3),1,0)*'1-FTE Entry'!$E17</f>
        <v>0</v>
      </c>
      <c r="E201" s="144">
        <f>'1-FTE Entry'!AH17</f>
        <v>0</v>
      </c>
      <c r="F201" s="147">
        <f>IFERROR(SUM('1-FTE Entry'!$S17:$U17)*'1-FTE Entry'!$AH17/'1-FTE Entry'!$E17,0)</f>
        <v>0</v>
      </c>
      <c r="G201" s="147">
        <f>IFERROR(SUM('1-FTE Entry'!$V17:$X17)*'1-FTE Entry'!$AH17/'1-FTE Entry'!$E17,0)</f>
        <v>0</v>
      </c>
      <c r="H201" s="148">
        <f>IFERROR(IF('1-FTE Entry'!O17=$B$190,SUM('1-FTE Entry'!$Y17:$Z17),0),0)</f>
        <v>0</v>
      </c>
      <c r="I201" s="148">
        <f t="shared" si="9"/>
        <v>0</v>
      </c>
      <c r="J201"/>
      <c r="O201" s="116"/>
      <c r="P201" s="116"/>
      <c r="Q201" s="116"/>
      <c r="R201" s="116"/>
      <c r="T201" s="116"/>
    </row>
    <row r="202" spans="1:20" hidden="1" outlineLevel="2" x14ac:dyDescent="0.2">
      <c r="A202" s="113" t="str">
        <f>'1-FTE Entry'!A18</f>
        <v>N</v>
      </c>
      <c r="B202" s="268" t="str">
        <f ca="1">IF(A202="N",B201,IF(LEN(B201)&lt;&gt;1,"A",IFERROR(CHAR(CODE(LOOKUP(2,1/($B$193:OFFSET(B202,-1,0)&lt;&gt;""),$B$193:OFFSET(B202,-1,0)))+1),"A")))</f>
        <v>E</v>
      </c>
      <c r="C202" s="143">
        <f>'1-FTE Entry'!C18</f>
        <v>0</v>
      </c>
      <c r="D202" s="144">
        <f>IF(AND('1-FTE Entry'!$H18&lt;='Salary and Cost Data'!AM$4,'1-FTE Entry'!$K18&gt;='Salary and Cost Data'!AM$3),1,0)*'1-FTE Entry'!$E18</f>
        <v>0</v>
      </c>
      <c r="E202" s="144">
        <f>'1-FTE Entry'!AH18</f>
        <v>0</v>
      </c>
      <c r="F202" s="147">
        <f>IFERROR(SUM('1-FTE Entry'!$S18:$U18)*'1-FTE Entry'!$AH18/'1-FTE Entry'!$E18,0)</f>
        <v>0</v>
      </c>
      <c r="G202" s="147">
        <f>IFERROR(SUM('1-FTE Entry'!$V18:$X18)*'1-FTE Entry'!$AH18/'1-FTE Entry'!$E18,0)</f>
        <v>0</v>
      </c>
      <c r="H202" s="148">
        <f>IFERROR(IF('1-FTE Entry'!O18=$B$190,SUM('1-FTE Entry'!$Y18:$Z18),0),0)</f>
        <v>0</v>
      </c>
      <c r="I202" s="148">
        <f t="shared" si="9"/>
        <v>0</v>
      </c>
      <c r="J202"/>
      <c r="O202" s="116"/>
      <c r="P202" s="116"/>
      <c r="Q202" s="116"/>
      <c r="R202" s="116"/>
      <c r="T202" s="116"/>
    </row>
    <row r="203" spans="1:20" hidden="1" outlineLevel="2" x14ac:dyDescent="0.2">
      <c r="A203" s="113" t="str">
        <f>'1-FTE Entry'!A19</f>
        <v>N</v>
      </c>
      <c r="B203" s="268" t="str">
        <f ca="1">IF(A203="N",B202,IF(LEN(B202)&lt;&gt;1,"A",IFERROR(CHAR(CODE(LOOKUP(2,1/($B$193:OFFSET(B203,-1,0)&lt;&gt;""),$B$193:OFFSET(B203,-1,0)))+1),"A")))</f>
        <v>E</v>
      </c>
      <c r="C203" s="143">
        <f>'1-FTE Entry'!C19</f>
        <v>0</v>
      </c>
      <c r="D203" s="144">
        <f>IF(AND('1-FTE Entry'!$H19&lt;='Salary and Cost Data'!AM$4,'1-FTE Entry'!$K19&gt;='Salary and Cost Data'!AM$3),1,0)*'1-FTE Entry'!$E19</f>
        <v>0</v>
      </c>
      <c r="E203" s="144">
        <f>'1-FTE Entry'!AH19</f>
        <v>0</v>
      </c>
      <c r="F203" s="147">
        <f>IFERROR(SUM('1-FTE Entry'!$S19:$U19)*'1-FTE Entry'!$AH19/'1-FTE Entry'!$E19,0)</f>
        <v>0</v>
      </c>
      <c r="G203" s="147">
        <f>IFERROR(SUM('1-FTE Entry'!$V19:$X19)*'1-FTE Entry'!$AH19/'1-FTE Entry'!$E19,0)</f>
        <v>0</v>
      </c>
      <c r="H203" s="148">
        <f>IFERROR(IF('1-FTE Entry'!O19=$B$190,SUM('1-FTE Entry'!$Y19:$Z19),0),0)</f>
        <v>0</v>
      </c>
      <c r="I203" s="148">
        <f t="shared" si="9"/>
        <v>0</v>
      </c>
      <c r="J203"/>
      <c r="O203" s="116"/>
      <c r="P203" s="116"/>
      <c r="Q203" s="116"/>
      <c r="R203" s="116"/>
      <c r="T203" s="116"/>
    </row>
    <row r="204" spans="1:20" hidden="1" outlineLevel="2" x14ac:dyDescent="0.2">
      <c r="A204" s="113" t="str">
        <f>'1-FTE Entry'!A20</f>
        <v>N</v>
      </c>
      <c r="B204" s="268" t="str">
        <f ca="1">IF(A204="N",B203,IF(LEN(B203)&lt;&gt;1,"A",IFERROR(CHAR(CODE(LOOKUP(2,1/($B$193:OFFSET(B204,-1,0)&lt;&gt;""),$B$193:OFFSET(B204,-1,0)))+1),"A")))</f>
        <v>E</v>
      </c>
      <c r="C204" s="143">
        <f>'1-FTE Entry'!C20</f>
        <v>0</v>
      </c>
      <c r="D204" s="144">
        <f>IF(AND('1-FTE Entry'!$H20&lt;='Salary and Cost Data'!AM$4,'1-FTE Entry'!$K20&gt;='Salary and Cost Data'!AM$3),1,0)*'1-FTE Entry'!$E20</f>
        <v>0</v>
      </c>
      <c r="E204" s="144">
        <f>'1-FTE Entry'!AH20</f>
        <v>0</v>
      </c>
      <c r="F204" s="147">
        <f>IFERROR(SUM('1-FTE Entry'!$S20:$U20)*'1-FTE Entry'!$AH20/'1-FTE Entry'!$E20,0)</f>
        <v>0</v>
      </c>
      <c r="G204" s="147">
        <f>IFERROR(SUM('1-FTE Entry'!$V20:$X20)*'1-FTE Entry'!$AH20/'1-FTE Entry'!$E20,0)</f>
        <v>0</v>
      </c>
      <c r="H204" s="148">
        <f>IFERROR(IF('1-FTE Entry'!O20=$B$190,SUM('1-FTE Entry'!$Y20:$Z20),0),0)</f>
        <v>0</v>
      </c>
      <c r="I204" s="148">
        <f t="shared" si="9"/>
        <v>0</v>
      </c>
      <c r="J204"/>
      <c r="O204" s="116"/>
      <c r="P204" s="116"/>
      <c r="Q204" s="116"/>
      <c r="R204" s="116"/>
      <c r="T204" s="116"/>
    </row>
    <row r="205" spans="1:20" hidden="1" outlineLevel="2" x14ac:dyDescent="0.2">
      <c r="A205" s="113" t="str">
        <f>'1-FTE Entry'!A21</f>
        <v>N</v>
      </c>
      <c r="B205" s="268" t="str">
        <f ca="1">IF(A205="N",B204,IF(LEN(B204)&lt;&gt;1,"A",IFERROR(CHAR(CODE(LOOKUP(2,1/($B$193:OFFSET(B205,-1,0)&lt;&gt;""),$B$193:OFFSET(B205,-1,0)))+1),"A")))</f>
        <v>E</v>
      </c>
      <c r="C205" s="143">
        <f>'1-FTE Entry'!C21</f>
        <v>0</v>
      </c>
      <c r="D205" s="144">
        <f>IF(AND('1-FTE Entry'!$H21&lt;='Salary and Cost Data'!AM$4,'1-FTE Entry'!$K21&gt;='Salary and Cost Data'!AM$3),1,0)*'1-FTE Entry'!$E21</f>
        <v>0</v>
      </c>
      <c r="E205" s="144">
        <f>'1-FTE Entry'!AH21</f>
        <v>0</v>
      </c>
      <c r="F205" s="147">
        <f>IFERROR(SUM('1-FTE Entry'!$S21:$U21)*'1-FTE Entry'!$AH21/'1-FTE Entry'!$E21,0)</f>
        <v>0</v>
      </c>
      <c r="G205" s="147">
        <f>IFERROR(SUM('1-FTE Entry'!$V21:$X21)*'1-FTE Entry'!$AH21/'1-FTE Entry'!$E21,0)</f>
        <v>0</v>
      </c>
      <c r="H205" s="148">
        <f>IFERROR(IF('1-FTE Entry'!O21=$B$190,SUM('1-FTE Entry'!$Y21:$Z21),0),0)</f>
        <v>0</v>
      </c>
      <c r="I205" s="148">
        <f t="shared" si="9"/>
        <v>0</v>
      </c>
      <c r="J205"/>
      <c r="O205" s="116"/>
      <c r="P205" s="116"/>
      <c r="Q205" s="116"/>
      <c r="R205" s="116"/>
      <c r="T205" s="116"/>
    </row>
    <row r="206" spans="1:20" hidden="1" outlineLevel="2" x14ac:dyDescent="0.2">
      <c r="A206" s="113" t="str">
        <f>'1-FTE Entry'!A22</f>
        <v>N</v>
      </c>
      <c r="B206" s="268" t="str">
        <f ca="1">IF(A206="N",B205,IF(LEN(B205)&lt;&gt;1,"A",IFERROR(CHAR(CODE(LOOKUP(2,1/($B$193:OFFSET(B206,-1,0)&lt;&gt;""),$B$193:OFFSET(B206,-1,0)))+1),"A")))</f>
        <v>E</v>
      </c>
      <c r="C206" s="143">
        <f>'1-FTE Entry'!C22</f>
        <v>0</v>
      </c>
      <c r="D206" s="144">
        <f>IF(AND('1-FTE Entry'!$H22&lt;='Salary and Cost Data'!AM$4,'1-FTE Entry'!$K22&gt;='Salary and Cost Data'!AM$3),1,0)*'1-FTE Entry'!$E22</f>
        <v>0</v>
      </c>
      <c r="E206" s="144">
        <f>'1-FTE Entry'!AH22</f>
        <v>0</v>
      </c>
      <c r="F206" s="147">
        <f>IFERROR(SUM('1-FTE Entry'!$S22:$U22)*'1-FTE Entry'!$AH22/'1-FTE Entry'!$E22,0)</f>
        <v>0</v>
      </c>
      <c r="G206" s="147">
        <f>IFERROR(SUM('1-FTE Entry'!$V22:$X22)*'1-FTE Entry'!$AH22/'1-FTE Entry'!$E22,0)</f>
        <v>0</v>
      </c>
      <c r="H206" s="148">
        <f>IFERROR(IF('1-FTE Entry'!O22=$B$190,SUM('1-FTE Entry'!$Y22:$Z22),0),0)</f>
        <v>0</v>
      </c>
      <c r="I206" s="148">
        <f t="shared" si="9"/>
        <v>0</v>
      </c>
      <c r="J206"/>
      <c r="O206" s="116"/>
      <c r="P206" s="116"/>
      <c r="Q206" s="116"/>
      <c r="R206" s="116"/>
      <c r="T206" s="116"/>
    </row>
    <row r="207" spans="1:20" hidden="1" outlineLevel="2" x14ac:dyDescent="0.2">
      <c r="A207" s="113" t="str">
        <f>'1-FTE Entry'!A23</f>
        <v>N</v>
      </c>
      <c r="B207" s="268" t="str">
        <f ca="1">IF(A207="N",B206,IF(LEN(B206)&lt;&gt;1,"A",IFERROR(CHAR(CODE(LOOKUP(2,1/($B$193:OFFSET(B207,-1,0)&lt;&gt;""),$B$193:OFFSET(B207,-1,0)))+1),"A")))</f>
        <v>E</v>
      </c>
      <c r="C207" s="143">
        <f>'1-FTE Entry'!C23</f>
        <v>0</v>
      </c>
      <c r="D207" s="144">
        <f>IF(AND('1-FTE Entry'!$H23&lt;='Salary and Cost Data'!AM$4,'1-FTE Entry'!$K23&gt;='Salary and Cost Data'!AM$3),1,0)*'1-FTE Entry'!$E23</f>
        <v>0</v>
      </c>
      <c r="E207" s="144">
        <f>'1-FTE Entry'!AH23</f>
        <v>0</v>
      </c>
      <c r="F207" s="147">
        <f>IFERROR(SUM('1-FTE Entry'!$S23:$U23)*'1-FTE Entry'!$AH23/'1-FTE Entry'!$E23,0)</f>
        <v>0</v>
      </c>
      <c r="G207" s="147">
        <f>IFERROR(SUM('1-FTE Entry'!$V23:$X23)*'1-FTE Entry'!$AH23/'1-FTE Entry'!$E23,0)</f>
        <v>0</v>
      </c>
      <c r="H207" s="148">
        <f>IFERROR(IF('1-FTE Entry'!O23=$B$190,SUM('1-FTE Entry'!$Y23:$Z23),0),0)</f>
        <v>0</v>
      </c>
      <c r="I207" s="148">
        <f t="shared" si="9"/>
        <v>0</v>
      </c>
      <c r="J207"/>
      <c r="O207" s="116"/>
      <c r="P207" s="116"/>
      <c r="Q207" s="116"/>
      <c r="R207" s="116"/>
      <c r="T207" s="116"/>
    </row>
    <row r="208" spans="1:20" ht="13.5" hidden="1" outlineLevel="2" thickBot="1" x14ac:dyDescent="0.25">
      <c r="A208" s="113" t="str">
        <f>'1-FTE Entry'!A24</f>
        <v>N</v>
      </c>
      <c r="B208" s="268" t="str">
        <f ca="1">IF(A208="N",B207,IF(LEN(B207)&lt;&gt;1,"A",IFERROR(CHAR(CODE(LOOKUP(2,1/($B$193:OFFSET(B208,-1,0)&lt;&gt;""),$B$193:OFFSET(B208,-1,0)))+1),"A")))</f>
        <v>E</v>
      </c>
      <c r="C208" s="143">
        <f>'1-FTE Entry'!C24</f>
        <v>0</v>
      </c>
      <c r="D208" s="144">
        <f>IF(AND('1-FTE Entry'!$H24&lt;='Salary and Cost Data'!AM$4,'1-FTE Entry'!$K24&gt;='Salary and Cost Data'!AM$3),1,0)*'1-FTE Entry'!$E24</f>
        <v>0</v>
      </c>
      <c r="E208" s="144">
        <f>'1-FTE Entry'!AH24</f>
        <v>0</v>
      </c>
      <c r="F208" s="147">
        <f>IFERROR(SUM('1-FTE Entry'!$S24:$U24)*'1-FTE Entry'!$AH24/'1-FTE Entry'!$E24,0)</f>
        <v>0</v>
      </c>
      <c r="G208" s="147">
        <f>IFERROR(SUM('1-FTE Entry'!$V24:$X24)*'1-FTE Entry'!$AH24/'1-FTE Entry'!$E24,0)</f>
        <v>0</v>
      </c>
      <c r="H208" s="148">
        <f>IFERROR(IF('1-FTE Entry'!O24=$B$190,SUM('1-FTE Entry'!$Y24:$Z24),0),0)</f>
        <v>0</v>
      </c>
      <c r="I208" s="148">
        <f t="shared" si="9"/>
        <v>0</v>
      </c>
      <c r="J208"/>
      <c r="O208" s="116"/>
      <c r="P208" s="116"/>
      <c r="Q208" s="116"/>
      <c r="R208" s="116"/>
      <c r="T208" s="116"/>
    </row>
    <row r="209" spans="1:20" ht="13.5" hidden="1" outlineLevel="1" collapsed="1" thickTop="1" x14ac:dyDescent="0.2">
      <c r="B209" s="354" t="str">
        <f ca="1">IFERROR(CHAR(CODE(LOOKUP(2,1/(B194:OFFSET(B209,-1,0)&lt;&gt;""),B194:OFFSET(B209,-1,0)))+1),"A")</f>
        <v>F</v>
      </c>
      <c r="C209" s="365" t="s">
        <v>2313</v>
      </c>
      <c r="D209" s="356">
        <f ca="1">SUMIFS(D194:OFFSET(D209,-1,0),$A194:OFFSET($A209,-1,0),"Y")</f>
        <v>0</v>
      </c>
      <c r="E209" s="356">
        <f ca="1">SUMIFS(E194:OFFSET(E209,-1,0),$A194:OFFSET($A209,-1,0),"Y")</f>
        <v>0</v>
      </c>
      <c r="F209" s="357">
        <f ca="1">SUMIFS(F194:OFFSET(F209,-1,0),$A194:OFFSET($A209,-1,0),"Y")</f>
        <v>0</v>
      </c>
      <c r="G209" s="358">
        <f ca="1">SUMIFS(G194:OFFSET(G209,-1,0),$A194:OFFSET($A209,-1,0),"Y")</f>
        <v>0</v>
      </c>
      <c r="H209" s="358">
        <f ca="1">SUMIFS(H194:OFFSET(H209,-1,0),$A194:OFFSET($A209,-1,0),"Y")</f>
        <v>0</v>
      </c>
      <c r="I209" s="358">
        <f ca="1">SUMIFS(I194:OFFSET(I209,-1,0),$A194:OFFSET($A209,-1,0),"Y")</f>
        <v>0</v>
      </c>
      <c r="J209"/>
      <c r="K209" s="182" t="s">
        <v>2530</v>
      </c>
      <c r="O209" s="116"/>
      <c r="P209" s="116"/>
      <c r="Q209" s="116"/>
      <c r="R209" s="116"/>
      <c r="T209" s="116"/>
    </row>
    <row r="210" spans="1:20" hidden="1" outlineLevel="1" x14ac:dyDescent="0.2"/>
    <row r="211" spans="1:20" s="314" customFormat="1" ht="19.899999999999999" hidden="1" customHeight="1" outlineLevel="1" x14ac:dyDescent="0.2">
      <c r="A211" s="311"/>
      <c r="B211" s="118" t="s">
        <v>2620</v>
      </c>
      <c r="C211" s="312"/>
      <c r="D211" s="313"/>
      <c r="E211" s="313"/>
      <c r="F211" s="313"/>
      <c r="G211" s="313"/>
      <c r="H211" s="313"/>
      <c r="I211" s="313"/>
      <c r="J211" s="311"/>
      <c r="T211" s="311"/>
    </row>
    <row r="212" spans="1:20" ht="25.5" hidden="1" outlineLevel="1" x14ac:dyDescent="0.2">
      <c r="A212" s="112" t="s">
        <v>2440</v>
      </c>
      <c r="B212" s="349" t="s">
        <v>2317</v>
      </c>
      <c r="C212" s="350" t="s">
        <v>2318</v>
      </c>
      <c r="D212" s="360" t="s">
        <v>2320</v>
      </c>
      <c r="E212" s="351" t="s">
        <v>2319</v>
      </c>
      <c r="F212" s="602" t="s">
        <v>2547</v>
      </c>
      <c r="G212" s="602"/>
      <c r="H212" s="602"/>
      <c r="I212" s="353" t="s">
        <v>2314</v>
      </c>
      <c r="J212" s="363" t="s">
        <v>2291</v>
      </c>
      <c r="K212" s="120"/>
      <c r="O212" s="116"/>
    </row>
    <row r="213" spans="1:20" hidden="1" outlineLevel="1" x14ac:dyDescent="0.2">
      <c r="A213" s="113" t="s">
        <v>2433</v>
      </c>
      <c r="B213" s="352" t="str">
        <f ca="1">IF(A213="N",B212,IF(LEN(B212)&lt;&gt;1,"A",IFERROR(CHAR(CODE(LOOKUP(2,1/($B$212:OFFSET(B213,-1,0)&lt;&gt;""),$B$212:OFFSET(B213,-1,0)))+1),"A")))</f>
        <v>A</v>
      </c>
      <c r="C213" s="124" t="s">
        <v>2554</v>
      </c>
      <c r="D213" s="232">
        <v>1</v>
      </c>
      <c r="E213" s="125">
        <f ca="1">'1-FTE Entry'!$AH$38</f>
        <v>0</v>
      </c>
      <c r="F213" s="605" t="str">
        <f ca="1">"FTE Entry Tab, "&amp;LEFT('1-FTE Entry'!$B$27,7)&amp;", Row "&amp;'1-FTE Entry'!$B$38</f>
        <v>FTE Entry Tab, Table 3, Row E</v>
      </c>
      <c r="G213" s="605"/>
      <c r="H213" s="605"/>
      <c r="I213" s="149">
        <f>SUMIFS('1-FTE Entry'!$AH$29:$AH$37,'1-FTE Entry'!$A$29:$A$37,"Y",'1-FTE Entry'!$L$29:$L$37,"Bill")</f>
        <v>0</v>
      </c>
      <c r="J213" s="149">
        <f>SUMIFS('1-FTE Entry'!$AH$29:$AH$37,'1-FTE Entry'!$A$29:$A$37,"Y",'1-FTE Entry'!$L$29:$L$37,"Central")</f>
        <v>0</v>
      </c>
      <c r="O213" s="116"/>
    </row>
    <row r="214" spans="1:20" hidden="1" outlineLevel="1" x14ac:dyDescent="0.2">
      <c r="A214" s="113" t="s">
        <v>2433</v>
      </c>
      <c r="B214" s="352" t="str">
        <f ca="1">IF(A214="N",B213,IF(LEN(B213)&lt;&gt;1,"A",IFERROR(CHAR(CODE(LOOKUP(2,1/($B$212:OFFSET(B214,-1,0)&lt;&gt;""),$B$212:OFFSET(B214,-1,0)))+1),"A")))</f>
        <v>B</v>
      </c>
      <c r="C214" s="124" t="s">
        <v>2561</v>
      </c>
      <c r="D214" s="232">
        <v>1</v>
      </c>
      <c r="E214" s="233">
        <f ca="1">'1-FTE Entry'!$AH$53</f>
        <v>0</v>
      </c>
      <c r="F214" s="605" t="str">
        <f ca="1">"FTE Entry Tab, "&amp;LEFT('1-FTE Entry'!$B$41,7)&amp;", Row "&amp;'1-FTE Entry'!$B$53</f>
        <v>FTE Entry Tab, Table 4, Row I</v>
      </c>
      <c r="G214" s="605"/>
      <c r="H214" s="605"/>
      <c r="I214" s="149">
        <f>SUMIFS('1-FTE Entry'!$AH$44:$AH$52,'1-FTE Entry'!$A$44:$A$52,"Y",'1-FTE Entry'!$L$44:$L$52,"Bill")</f>
        <v>0</v>
      </c>
      <c r="J214" s="149">
        <f>SUMIFS('1-FTE Entry'!$AH$44:$AH$52,'1-FTE Entry'!$A$44:$A$52,"Y",'1-FTE Entry'!$L$44:$L$52,"Central")</f>
        <v>0</v>
      </c>
      <c r="O214" s="116"/>
    </row>
    <row r="215" spans="1:20" hidden="1" outlineLevel="1" x14ac:dyDescent="0.2">
      <c r="A215" s="113" t="s">
        <v>2433</v>
      </c>
      <c r="B215" s="352" t="str">
        <f ca="1">IF(A215="N",B214,IF(LEN(B214)&lt;&gt;1,"A",IFERROR(CHAR(CODE(LOOKUP(2,1/($B$212:OFFSET(B215,-1,0)&lt;&gt;""),$B$212:OFFSET(B215,-1,0)))+1),"A")))</f>
        <v>C</v>
      </c>
      <c r="C215" s="126" t="s">
        <v>33</v>
      </c>
      <c r="D215" s="127">
        <v>0</v>
      </c>
      <c r="E215" s="128">
        <f>INDEX('Salary and Cost Data'!$AA:$AA,MATCH('2-Expenditures'!C215,'Salary and Cost Data'!$Z:$Z,0))</f>
        <v>128.02000000000001</v>
      </c>
      <c r="F215" s="600"/>
      <c r="G215" s="600"/>
      <c r="H215" s="600"/>
      <c r="I215" s="150">
        <f>IF(D215&gt;=100,D215*E215,0)</f>
        <v>0</v>
      </c>
      <c r="J215" s="437"/>
      <c r="O215" s="116"/>
    </row>
    <row r="216" spans="1:20" hidden="1" outlineLevel="1" x14ac:dyDescent="0.2">
      <c r="A216" s="113" t="s">
        <v>2433</v>
      </c>
      <c r="B216" s="352" t="str">
        <f ca="1">IF(A216="N",B215,IF(LEN(B215)&lt;&gt;1,"A",IFERROR(CHAR(CODE(LOOKUP(2,1/($B$212:OFFSET(B216,-1,0)&lt;&gt;""),$B$212:OFFSET(B216,-1,0)))+1),"A")))</f>
        <v>D</v>
      </c>
      <c r="C216" s="126" t="s">
        <v>2364</v>
      </c>
      <c r="D216" s="127">
        <v>0</v>
      </c>
      <c r="E216" s="128">
        <f>INDEX('Salary and Cost Data'!$AA:$AA,MATCH('2-Expenditures'!C216,'Salary and Cost Data'!$Z:$Z,0))</f>
        <v>133</v>
      </c>
      <c r="F216" s="600"/>
      <c r="G216" s="600"/>
      <c r="H216" s="600"/>
      <c r="I216" s="150">
        <f t="shared" ref="I216:I224" si="10">D216*E216</f>
        <v>0</v>
      </c>
      <c r="J216" s="438"/>
      <c r="O216" s="116"/>
    </row>
    <row r="217" spans="1:20" hidden="1" outlineLevel="1" x14ac:dyDescent="0.2">
      <c r="A217" s="113" t="s">
        <v>2433</v>
      </c>
      <c r="B217" s="352" t="str">
        <f ca="1">IF(A217="N",B216,IF(LEN(B216)&lt;&gt;1,"A",IFERROR(CHAR(CODE(LOOKUP(2,1/($B$212:OFFSET(B217,-1,0)&lt;&gt;""),$B$212:OFFSET(B217,-1,0)))+1),"A")))</f>
        <v>E</v>
      </c>
      <c r="C217" s="126" t="s">
        <v>2428</v>
      </c>
      <c r="D217" s="127">
        <v>0</v>
      </c>
      <c r="E217" s="128">
        <f>INDEX('Salary and Cost Data'!$AA:$AA,MATCH('2-Expenditures'!C217,'Salary and Cost Data'!$Z:$Z,0))</f>
        <v>208</v>
      </c>
      <c r="F217" s="600"/>
      <c r="G217" s="600"/>
      <c r="H217" s="600"/>
      <c r="I217" s="150">
        <f t="shared" si="10"/>
        <v>0</v>
      </c>
      <c r="J217" s="438"/>
      <c r="O217" s="116"/>
    </row>
    <row r="218" spans="1:20" hidden="1" outlineLevel="1" x14ac:dyDescent="0.2">
      <c r="A218" s="113" t="s">
        <v>2433</v>
      </c>
      <c r="B218" s="352" t="str">
        <f ca="1">IF(A218="N",B217,IF(LEN(B217)&lt;&gt;1,"A",IFERROR(CHAR(CODE(LOOKUP(2,1/($B$212:OFFSET(B218,-1,0)&lt;&gt;""),$B$212:OFFSET(B218,-1,0)))+1),"A")))</f>
        <v>F</v>
      </c>
      <c r="C218" s="126" t="s">
        <v>64</v>
      </c>
      <c r="D218" s="129">
        <v>0</v>
      </c>
      <c r="E218" s="128">
        <f>INDEX('Salary and Cost Data'!$AA:$AA,MATCH('2-Expenditures'!C218,'Salary and Cost Data'!$Z:$Z,0))</f>
        <v>0.6</v>
      </c>
      <c r="F218" s="600"/>
      <c r="G218" s="600"/>
      <c r="H218" s="600"/>
      <c r="I218" s="150">
        <f t="shared" si="10"/>
        <v>0</v>
      </c>
      <c r="J218" s="438"/>
      <c r="O218" s="116"/>
    </row>
    <row r="219" spans="1:20" hidden="1" outlineLevel="1" x14ac:dyDescent="0.2">
      <c r="A219" s="113" t="s">
        <v>2433</v>
      </c>
      <c r="B219" s="352" t="str">
        <f ca="1">IF(A219="N",B218,IF(LEN(B218)&lt;&gt;1,"A",IFERROR(CHAR(CODE(LOOKUP(2,1/($B$212:OFFSET(B219,-1,0)&lt;&gt;""),$B$212:OFFSET(B219,-1,0)))+1),"A")))</f>
        <v>G</v>
      </c>
      <c r="C219" s="126" t="s">
        <v>70</v>
      </c>
      <c r="D219" s="129">
        <v>0</v>
      </c>
      <c r="E219" s="128">
        <f>INDEX('Salary and Cost Data'!$AA:$AA,MATCH('2-Expenditures'!C219,'Salary and Cost Data'!$Z:$Z,0))</f>
        <v>0.64</v>
      </c>
      <c r="F219" s="600"/>
      <c r="G219" s="600"/>
      <c r="H219" s="600"/>
      <c r="I219" s="150">
        <f t="shared" si="10"/>
        <v>0</v>
      </c>
      <c r="J219" s="438"/>
      <c r="O219" s="116"/>
    </row>
    <row r="220" spans="1:20" hidden="1" outlineLevel="2" x14ac:dyDescent="0.2">
      <c r="A220" s="113" t="s">
        <v>2441</v>
      </c>
      <c r="B220" s="352" t="str">
        <f ca="1">IF(A220="N",B219,IF(LEN(B219)&lt;&gt;1,"A",IFERROR(CHAR(CODE(LOOKUP(2,1/($B$212:OFFSET(B220,-1,0)&lt;&gt;""),$B$212:OFFSET(B220,-1,0)))+1),"A")))</f>
        <v>G</v>
      </c>
      <c r="C220" s="126" t="s">
        <v>76</v>
      </c>
      <c r="D220" s="127">
        <v>0</v>
      </c>
      <c r="E220" s="128">
        <f>INDEX('Salary and Cost Data'!$AA:$AA,MATCH('2-Expenditures'!C220,'Salary and Cost Data'!$Z:$Z,0))</f>
        <v>231.75</v>
      </c>
      <c r="F220" s="600"/>
      <c r="G220" s="600"/>
      <c r="H220" s="600"/>
      <c r="I220" s="150">
        <f t="shared" si="10"/>
        <v>0</v>
      </c>
      <c r="J220" s="438"/>
      <c r="K220" s="104"/>
      <c r="O220" s="116"/>
    </row>
    <row r="221" spans="1:20" hidden="1" outlineLevel="2" x14ac:dyDescent="0.2">
      <c r="A221" s="113" t="s">
        <v>2441</v>
      </c>
      <c r="B221" s="352" t="str">
        <f ca="1">IF(A221="N",B220,IF(LEN(B220)&lt;&gt;1,"A",IFERROR(CHAR(CODE(LOOKUP(2,1/($B$212:OFFSET(B221,-1,0)&lt;&gt;""),$B$212:OFFSET(B221,-1,0)))+1),"A")))</f>
        <v>G</v>
      </c>
      <c r="C221" s="126" t="s">
        <v>2657</v>
      </c>
      <c r="D221" s="127">
        <v>0</v>
      </c>
      <c r="E221" s="128">
        <f>INDEX('Salary and Cost Data'!$AA:$AA,MATCH('2-Expenditures'!C221,'Salary and Cost Data'!$Z:$Z,0))</f>
        <v>35</v>
      </c>
      <c r="F221" s="600"/>
      <c r="G221" s="600"/>
      <c r="H221" s="600"/>
      <c r="I221" s="150">
        <f t="shared" si="10"/>
        <v>0</v>
      </c>
      <c r="J221" s="438"/>
      <c r="O221" s="116"/>
    </row>
    <row r="222" spans="1:20" hidden="1" outlineLevel="2" x14ac:dyDescent="0.2">
      <c r="A222" s="113" t="s">
        <v>2441</v>
      </c>
      <c r="B222" s="352" t="str">
        <f ca="1">IF(A222="N",B221,IF(LEN(B221)&lt;&gt;1,"A",IFERROR(CHAR(CODE(LOOKUP(2,1/($B$212:OFFSET(B222,-1,0)&lt;&gt;""),$B$212:OFFSET(B222,-1,0)))+1),"A")))</f>
        <v>G</v>
      </c>
      <c r="C222" s="126" t="s">
        <v>87</v>
      </c>
      <c r="D222" s="127">
        <v>0</v>
      </c>
      <c r="E222" s="128">
        <f>INDEX('Salary and Cost Data'!$AA:$AA,MATCH('2-Expenditures'!C222,'Salary and Cost Data'!$Z:$Z,0))</f>
        <v>32</v>
      </c>
      <c r="F222" s="600"/>
      <c r="G222" s="600"/>
      <c r="H222" s="600"/>
      <c r="I222" s="150">
        <f t="shared" si="10"/>
        <v>0</v>
      </c>
      <c r="J222" s="438"/>
      <c r="O222" s="116"/>
    </row>
    <row r="223" spans="1:20" hidden="1" outlineLevel="2" x14ac:dyDescent="0.2">
      <c r="A223" s="113" t="s">
        <v>2441</v>
      </c>
      <c r="B223" s="352" t="str">
        <f ca="1">IF(A223="N",B222,IF(LEN(B222)&lt;&gt;1,"A",IFERROR(CHAR(CODE(LOOKUP(2,1/($B$212:OFFSET(B223,-1,0)&lt;&gt;""),$B$212:OFFSET(B223,-1,0)))+1),"A")))</f>
        <v>G</v>
      </c>
      <c r="C223" s="126" t="s">
        <v>92</v>
      </c>
      <c r="D223" s="127">
        <v>0</v>
      </c>
      <c r="E223" s="128">
        <f>INDEX('Salary and Cost Data'!$AA:$AA,MATCH('2-Expenditures'!C223,'Salary and Cost Data'!$Z:$Z,0))</f>
        <v>32</v>
      </c>
      <c r="F223" s="600"/>
      <c r="G223" s="600"/>
      <c r="H223" s="600"/>
      <c r="I223" s="150">
        <f t="shared" si="10"/>
        <v>0</v>
      </c>
      <c r="J223" s="438"/>
      <c r="O223" s="116"/>
    </row>
    <row r="224" spans="1:20" hidden="1" outlineLevel="2" x14ac:dyDescent="0.2">
      <c r="A224" s="113" t="s">
        <v>2441</v>
      </c>
      <c r="B224" s="352" t="str">
        <f ca="1">IF(A224="N",B223,IF(LEN(B223)&lt;&gt;1,"A",IFERROR(CHAR(CODE(LOOKUP(2,1/($B$212:OFFSET(B224,-1,0)&lt;&gt;""),$B$212:OFFSET(B224,-1,0)))+1),"A")))</f>
        <v>G</v>
      </c>
      <c r="C224" s="130" t="s">
        <v>2656</v>
      </c>
      <c r="D224" s="131">
        <v>0</v>
      </c>
      <c r="E224" s="128">
        <f>INDEX('Salary and Cost Data'!$AA:$AA,MATCH('2-Expenditures'!C224,'Salary and Cost Data'!$Z:$Z,0))</f>
        <v>238</v>
      </c>
      <c r="F224" s="601"/>
      <c r="G224" s="601"/>
      <c r="H224" s="601"/>
      <c r="I224" s="151">
        <f t="shared" si="10"/>
        <v>0</v>
      </c>
      <c r="J224" s="438"/>
      <c r="O224" s="116"/>
    </row>
    <row r="225" spans="1:20" hidden="1" outlineLevel="1" collapsed="1" x14ac:dyDescent="0.2">
      <c r="A225" s="113" t="s">
        <v>2441</v>
      </c>
      <c r="B225" s="352" t="str">
        <f ca="1">IF(A225="N",B224,IF(LEN(B224)&lt;&gt;1,"A",IFERROR(CHAR(CODE(LOOKUP(2,1/($B$212:OFFSET(B225,-1,0)&lt;&gt;""),$B$212:OFFSET(B225,-1,0)))+1),"A")))</f>
        <v>G</v>
      </c>
      <c r="C225" s="130"/>
      <c r="D225" s="131"/>
      <c r="E225" s="132"/>
      <c r="F225" s="601"/>
      <c r="G225" s="601"/>
      <c r="H225" s="601"/>
      <c r="I225" s="151">
        <f>D225*E225</f>
        <v>0</v>
      </c>
      <c r="J225" s="438"/>
      <c r="K225" s="182" t="s">
        <v>2575</v>
      </c>
      <c r="O225" s="116"/>
    </row>
    <row r="226" spans="1:20" ht="13.5" hidden="1" outlineLevel="1" thickBot="1" x14ac:dyDescent="0.25">
      <c r="A226" s="113" t="s">
        <v>2441</v>
      </c>
      <c r="B226" s="352" t="str">
        <f ca="1">IF(A226="N",B225,IF(LEN(B225)&lt;&gt;1,"A",IFERROR(CHAR(CODE(LOOKUP(2,1/($B$212:OFFSET(B226,-1,0)&lt;&gt;""),$B$212:OFFSET(B226,-1,0)))+1),"A")))</f>
        <v>G</v>
      </c>
      <c r="C226" s="130"/>
      <c r="D226" s="131"/>
      <c r="E226" s="132"/>
      <c r="F226" s="601"/>
      <c r="G226" s="601"/>
      <c r="H226" s="601"/>
      <c r="I226" s="151">
        <f>D226*E226</f>
        <v>0</v>
      </c>
      <c r="J226" s="438"/>
      <c r="O226" s="116"/>
    </row>
    <row r="227" spans="1:20" ht="13.5" hidden="1" outlineLevel="1" thickTop="1" x14ac:dyDescent="0.2">
      <c r="B227" s="354" t="str">
        <f ca="1">IFERROR(CHAR(CODE(LOOKUP(2,1/(B213:OFFSET(B227,-1,0)&lt;&gt;""),B213:OFFSET(B227,-1,0)))+1),"A")</f>
        <v>H</v>
      </c>
      <c r="C227" s="603" t="s">
        <v>2321</v>
      </c>
      <c r="D227" s="604"/>
      <c r="E227" s="604"/>
      <c r="F227" s="604"/>
      <c r="G227" s="604"/>
      <c r="H227" s="604"/>
      <c r="I227" s="364">
        <f ca="1">SUMIFS(I213:OFFSET(I227,-1,0),$A213:OFFSET($A227,-1,0),"Y")</f>
        <v>0</v>
      </c>
      <c r="J227" s="358">
        <f ca="1">SUMIFS(J213:OFFSET(J227,-1,0),$A213:OFFSET($A227,-1,0),"Y")</f>
        <v>0</v>
      </c>
      <c r="O227" s="116"/>
    </row>
    <row r="228" spans="1:20" hidden="1" outlineLevel="1" x14ac:dyDescent="0.2">
      <c r="D228" s="133"/>
      <c r="E228" s="133"/>
      <c r="F228" s="133"/>
      <c r="G228" s="133"/>
      <c r="H228" s="133"/>
      <c r="I228" s="133"/>
      <c r="J228" s="114"/>
      <c r="O228" s="116"/>
    </row>
    <row r="229" spans="1:20" s="314" customFormat="1" ht="19.899999999999999" hidden="1" customHeight="1" outlineLevel="1" x14ac:dyDescent="0.2">
      <c r="A229" s="311"/>
      <c r="B229" s="118" t="s">
        <v>2629</v>
      </c>
      <c r="C229" s="312"/>
      <c r="D229" s="313"/>
      <c r="E229" s="313"/>
      <c r="F229" s="313"/>
      <c r="G229" s="313"/>
      <c r="H229" s="313"/>
      <c r="I229" s="313"/>
      <c r="J229" s="311"/>
      <c r="T229" s="311"/>
    </row>
    <row r="230" spans="1:20" ht="25.5" hidden="1" outlineLevel="1" x14ac:dyDescent="0.2">
      <c r="A230" s="112" t="s">
        <v>2440</v>
      </c>
      <c r="B230" s="349" t="s">
        <v>2317</v>
      </c>
      <c r="C230" s="359" t="s">
        <v>2318</v>
      </c>
      <c r="D230" s="360" t="s">
        <v>2320</v>
      </c>
      <c r="E230" s="360" t="s">
        <v>2319</v>
      </c>
      <c r="F230" s="602" t="s">
        <v>2547</v>
      </c>
      <c r="G230" s="602"/>
      <c r="H230" s="602"/>
      <c r="I230" s="361" t="s">
        <v>2314</v>
      </c>
      <c r="J230"/>
      <c r="O230" s="116"/>
    </row>
    <row r="231" spans="1:20" hidden="1" outlineLevel="1" x14ac:dyDescent="0.2">
      <c r="A231" s="113" t="s">
        <v>2433</v>
      </c>
      <c r="B231" s="352" t="str">
        <f ca="1">IF(A231="N",B230,IF(LEN(B230)&lt;&gt;1,"A",IFERROR(CHAR(CODE(LOOKUP(2,1/($B$230:OFFSET(B231,-1,0)&lt;&gt;""),$B$230:OFFSET(B231,-1,0)))+1),"A")))</f>
        <v>A</v>
      </c>
      <c r="C231" s="134"/>
      <c r="D231" s="135"/>
      <c r="E231" s="136"/>
      <c r="F231" s="600"/>
      <c r="G231" s="600"/>
      <c r="H231" s="600"/>
      <c r="I231" s="125">
        <f>D231*E231</f>
        <v>0</v>
      </c>
      <c r="J231"/>
      <c r="K231" s="106"/>
      <c r="O231" s="116"/>
    </row>
    <row r="232" spans="1:20" hidden="1" outlineLevel="1" x14ac:dyDescent="0.2">
      <c r="A232" s="113" t="s">
        <v>2433</v>
      </c>
      <c r="B232" s="352" t="str">
        <f ca="1">IF(A232="N",B231,IF(LEN(B231)&lt;&gt;1,"A",IFERROR(CHAR(CODE(LOOKUP(2,1/($B$230:OFFSET(B232,-1,0)&lt;&gt;""),$B$230:OFFSET(B232,-1,0)))+1),"A")))</f>
        <v>B</v>
      </c>
      <c r="C232" s="134"/>
      <c r="D232" s="135"/>
      <c r="E232" s="136"/>
      <c r="F232" s="600"/>
      <c r="G232" s="600"/>
      <c r="H232" s="600"/>
      <c r="I232" s="125">
        <f>D232*E232</f>
        <v>0</v>
      </c>
      <c r="J232"/>
      <c r="K232" s="106"/>
      <c r="O232" s="116"/>
    </row>
    <row r="233" spans="1:20" hidden="1" outlineLevel="1" x14ac:dyDescent="0.2">
      <c r="A233" s="113" t="s">
        <v>2433</v>
      </c>
      <c r="B233" s="352" t="str">
        <f ca="1">IF(A233="N",B232,IF(LEN(B232)&lt;&gt;1,"A",IFERROR(CHAR(CODE(LOOKUP(2,1/($B$230:OFFSET(B233,-1,0)&lt;&gt;""),$B$230:OFFSET(B233,-1,0)))+1),"A")))</f>
        <v>C</v>
      </c>
      <c r="C233" s="137"/>
      <c r="D233" s="138"/>
      <c r="E233" s="139"/>
      <c r="F233" s="600"/>
      <c r="G233" s="600"/>
      <c r="H233" s="600"/>
      <c r="I233" s="123">
        <f>D233*E233</f>
        <v>0</v>
      </c>
      <c r="J233"/>
      <c r="O233" s="116"/>
    </row>
    <row r="234" spans="1:20" hidden="1" outlineLevel="1" x14ac:dyDescent="0.2">
      <c r="A234" s="113" t="s">
        <v>2433</v>
      </c>
      <c r="B234" s="352" t="str">
        <f ca="1">IF(A234="N",B233,IF(LEN(B233)&lt;&gt;1,"A",IFERROR(CHAR(CODE(LOOKUP(2,1/($B$230:OFFSET(B234,-1,0)&lt;&gt;""),$B$230:OFFSET(B234,-1,0)))+1),"A")))</f>
        <v>D</v>
      </c>
      <c r="C234" s="137"/>
      <c r="D234" s="138"/>
      <c r="E234" s="139"/>
      <c r="F234" s="600"/>
      <c r="G234" s="600"/>
      <c r="H234" s="600"/>
      <c r="I234" s="123">
        <f>D234*E234</f>
        <v>0</v>
      </c>
      <c r="J234"/>
      <c r="O234" s="116"/>
    </row>
    <row r="235" spans="1:20" ht="13.5" hidden="1" outlineLevel="1" thickBot="1" x14ac:dyDescent="0.25">
      <c r="A235" s="113" t="s">
        <v>2433</v>
      </c>
      <c r="B235" s="352" t="str">
        <f ca="1">IF(A235="N",B234,IF(LEN(B234)&lt;&gt;1,"A",IFERROR(CHAR(CODE(LOOKUP(2,1/($B$230:OFFSET(B235,-1,0)&lt;&gt;""),$B$230:OFFSET(B235,-1,0)))+1),"A")))</f>
        <v>E</v>
      </c>
      <c r="C235" s="140"/>
      <c r="D235" s="141"/>
      <c r="E235" s="142"/>
      <c r="F235" s="600"/>
      <c r="G235" s="600"/>
      <c r="H235" s="600"/>
      <c r="I235" s="366">
        <f>D235*E235</f>
        <v>0</v>
      </c>
      <c r="J235"/>
      <c r="O235" s="116"/>
    </row>
    <row r="236" spans="1:20" hidden="1" outlineLevel="2" x14ac:dyDescent="0.2">
      <c r="A236" s="113" t="s">
        <v>2441</v>
      </c>
      <c r="B236" s="352" t="str">
        <f ca="1">IF(A236="N",B235,IF(LEN(B235)&lt;&gt;1,"A",IFERROR(CHAR(CODE(LOOKUP(2,1/($B$230:OFFSET(B236,-1,0)&lt;&gt;""),$B$230:OFFSET(B236,-1,0)))+1),"A")))</f>
        <v>E</v>
      </c>
      <c r="C236" s="140"/>
      <c r="D236" s="141"/>
      <c r="E236" s="142"/>
      <c r="F236" s="600"/>
      <c r="G236" s="600"/>
      <c r="H236" s="600"/>
      <c r="I236" s="366">
        <f t="shared" ref="I236:I245" si="11">D236*E236</f>
        <v>0</v>
      </c>
      <c r="J236"/>
      <c r="O236" s="116"/>
    </row>
    <row r="237" spans="1:20" hidden="1" outlineLevel="2" x14ac:dyDescent="0.2">
      <c r="A237" s="113" t="s">
        <v>2441</v>
      </c>
      <c r="B237" s="352" t="str">
        <f ca="1">IF(A237="N",B236,IF(LEN(B236)&lt;&gt;1,"A",IFERROR(CHAR(CODE(LOOKUP(2,1/($B$230:OFFSET(B237,-1,0)&lt;&gt;""),$B$230:OFFSET(B237,-1,0)))+1),"A")))</f>
        <v>E</v>
      </c>
      <c r="C237" s="140"/>
      <c r="D237" s="141"/>
      <c r="E237" s="142"/>
      <c r="F237" s="600"/>
      <c r="G237" s="600"/>
      <c r="H237" s="600"/>
      <c r="I237" s="366">
        <f t="shared" si="11"/>
        <v>0</v>
      </c>
      <c r="J237"/>
      <c r="O237" s="116"/>
    </row>
    <row r="238" spans="1:20" hidden="1" outlineLevel="2" x14ac:dyDescent="0.2">
      <c r="A238" s="113" t="s">
        <v>2441</v>
      </c>
      <c r="B238" s="352" t="str">
        <f ca="1">IF(A238="N",B237,IF(LEN(B237)&lt;&gt;1,"A",IFERROR(CHAR(CODE(LOOKUP(2,1/($B$230:OFFSET(B238,-1,0)&lt;&gt;""),$B$230:OFFSET(B238,-1,0)))+1),"A")))</f>
        <v>E</v>
      </c>
      <c r="C238" s="140"/>
      <c r="D238" s="141"/>
      <c r="E238" s="142"/>
      <c r="F238" s="600"/>
      <c r="G238" s="600"/>
      <c r="H238" s="600"/>
      <c r="I238" s="366">
        <f t="shared" si="11"/>
        <v>0</v>
      </c>
      <c r="J238"/>
      <c r="O238" s="116"/>
    </row>
    <row r="239" spans="1:20" hidden="1" outlineLevel="2" x14ac:dyDescent="0.2">
      <c r="A239" s="113" t="s">
        <v>2441</v>
      </c>
      <c r="B239" s="352" t="str">
        <f ca="1">IF(A239="N",B238,IF(LEN(B238)&lt;&gt;1,"A",IFERROR(CHAR(CODE(LOOKUP(2,1/($B$230:OFFSET(B239,-1,0)&lt;&gt;""),$B$230:OFFSET(B239,-1,0)))+1),"A")))</f>
        <v>E</v>
      </c>
      <c r="C239" s="140"/>
      <c r="D239" s="141"/>
      <c r="E239" s="142"/>
      <c r="F239" s="600"/>
      <c r="G239" s="600"/>
      <c r="H239" s="600"/>
      <c r="I239" s="366">
        <f t="shared" si="11"/>
        <v>0</v>
      </c>
      <c r="J239"/>
      <c r="O239" s="116"/>
    </row>
    <row r="240" spans="1:20" hidden="1" outlineLevel="2" x14ac:dyDescent="0.2">
      <c r="A240" s="113" t="s">
        <v>2441</v>
      </c>
      <c r="B240" s="352" t="str">
        <f ca="1">IF(A240="N",B239,IF(LEN(B239)&lt;&gt;1,"A",IFERROR(CHAR(CODE(LOOKUP(2,1/($B$230:OFFSET(B240,-1,0)&lt;&gt;""),$B$230:OFFSET(B240,-1,0)))+1),"A")))</f>
        <v>E</v>
      </c>
      <c r="C240" s="140"/>
      <c r="D240" s="141"/>
      <c r="E240" s="142"/>
      <c r="F240" s="600"/>
      <c r="G240" s="600"/>
      <c r="H240" s="600"/>
      <c r="I240" s="366">
        <f t="shared" si="11"/>
        <v>0</v>
      </c>
      <c r="J240"/>
      <c r="O240" s="116"/>
    </row>
    <row r="241" spans="1:20" hidden="1" outlineLevel="2" x14ac:dyDescent="0.2">
      <c r="A241" s="113" t="s">
        <v>2441</v>
      </c>
      <c r="B241" s="352" t="str">
        <f ca="1">IF(A241="N",B240,IF(LEN(B240)&lt;&gt;1,"A",IFERROR(CHAR(CODE(LOOKUP(2,1/($B$230:OFFSET(B241,-1,0)&lt;&gt;""),$B$230:OFFSET(B241,-1,0)))+1),"A")))</f>
        <v>E</v>
      </c>
      <c r="C241" s="140"/>
      <c r="D241" s="141"/>
      <c r="E241" s="142"/>
      <c r="F241" s="600"/>
      <c r="G241" s="600"/>
      <c r="H241" s="600"/>
      <c r="I241" s="366">
        <f t="shared" si="11"/>
        <v>0</v>
      </c>
      <c r="J241"/>
      <c r="O241" s="116"/>
    </row>
    <row r="242" spans="1:20" hidden="1" outlineLevel="2" x14ac:dyDescent="0.2">
      <c r="A242" s="113" t="s">
        <v>2441</v>
      </c>
      <c r="B242" s="352" t="str">
        <f ca="1">IF(A242="N",B241,IF(LEN(B241)&lt;&gt;1,"A",IFERROR(CHAR(CODE(LOOKUP(2,1/($B$230:OFFSET(B242,-1,0)&lt;&gt;""),$B$230:OFFSET(B242,-1,0)))+1),"A")))</f>
        <v>E</v>
      </c>
      <c r="C242" s="140"/>
      <c r="D242" s="141"/>
      <c r="E242" s="142"/>
      <c r="F242" s="600"/>
      <c r="G242" s="600"/>
      <c r="H242" s="600"/>
      <c r="I242" s="366">
        <f t="shared" si="11"/>
        <v>0</v>
      </c>
      <c r="J242"/>
      <c r="O242" s="116"/>
    </row>
    <row r="243" spans="1:20" hidden="1" outlineLevel="2" x14ac:dyDescent="0.2">
      <c r="A243" s="113" t="s">
        <v>2441</v>
      </c>
      <c r="B243" s="352" t="str">
        <f ca="1">IF(A243="N",B242,IF(LEN(B242)&lt;&gt;1,"A",IFERROR(CHAR(CODE(LOOKUP(2,1/($B$230:OFFSET(B243,-1,0)&lt;&gt;""),$B$230:OFFSET(B243,-1,0)))+1),"A")))</f>
        <v>E</v>
      </c>
      <c r="C243" s="140"/>
      <c r="D243" s="141"/>
      <c r="E243" s="142"/>
      <c r="F243" s="600"/>
      <c r="G243" s="600"/>
      <c r="H243" s="600"/>
      <c r="I243" s="366">
        <f t="shared" si="11"/>
        <v>0</v>
      </c>
      <c r="J243"/>
      <c r="O243" s="116"/>
    </row>
    <row r="244" spans="1:20" hidden="1" outlineLevel="2" x14ac:dyDescent="0.2">
      <c r="A244" s="113" t="s">
        <v>2441</v>
      </c>
      <c r="B244" s="352" t="str">
        <f ca="1">IF(A244="N",B243,IF(LEN(B243)&lt;&gt;1,"A",IFERROR(CHAR(CODE(LOOKUP(2,1/($B$230:OFFSET(B244,-1,0)&lt;&gt;""),$B$230:OFFSET(B244,-1,0)))+1),"A")))</f>
        <v>E</v>
      </c>
      <c r="C244" s="140"/>
      <c r="D244" s="141"/>
      <c r="E244" s="142"/>
      <c r="F244" s="600"/>
      <c r="G244" s="600"/>
      <c r="H244" s="600"/>
      <c r="I244" s="366">
        <f t="shared" si="11"/>
        <v>0</v>
      </c>
      <c r="J244"/>
      <c r="O244" s="116"/>
    </row>
    <row r="245" spans="1:20" ht="13.5" hidden="1" outlineLevel="2" thickBot="1" x14ac:dyDescent="0.25">
      <c r="A245" s="113" t="s">
        <v>2441</v>
      </c>
      <c r="B245" s="352" t="str">
        <f ca="1">IF(A245="N",B244,IF(LEN(B244)&lt;&gt;1,"A",IFERROR(CHAR(CODE(LOOKUP(2,1/($B$230:OFFSET(B245,-1,0)&lt;&gt;""),$B$230:OFFSET(B245,-1,0)))+1),"A")))</f>
        <v>E</v>
      </c>
      <c r="C245" s="140"/>
      <c r="D245" s="141"/>
      <c r="E245" s="142"/>
      <c r="F245" s="600"/>
      <c r="G245" s="600"/>
      <c r="H245" s="600"/>
      <c r="I245" s="366">
        <f t="shared" si="11"/>
        <v>0</v>
      </c>
      <c r="J245"/>
      <c r="O245" s="116"/>
    </row>
    <row r="246" spans="1:20" ht="13.5" hidden="1" outlineLevel="1" collapsed="1" thickTop="1" x14ac:dyDescent="0.2">
      <c r="B246" s="354" t="str">
        <f ca="1">IFERROR(CHAR(CODE(LOOKUP(2,1/(B231:OFFSET(B246,-1,0)&lt;&gt;""),B231:OFFSET(B246,-1,0)))+1),"A")</f>
        <v>F</v>
      </c>
      <c r="C246" s="603" t="s">
        <v>2322</v>
      </c>
      <c r="D246" s="604"/>
      <c r="E246" s="604"/>
      <c r="F246" s="604"/>
      <c r="G246" s="604"/>
      <c r="H246" s="604"/>
      <c r="I246" s="362">
        <f ca="1">SUMIFS(I231:OFFSET(I246,-1,0),$A231:OFFSET($A246,-1,0),"Y")</f>
        <v>0</v>
      </c>
      <c r="J246"/>
      <c r="K246" s="182" t="s">
        <v>2570</v>
      </c>
      <c r="O246" s="116"/>
    </row>
    <row r="247" spans="1:20" collapsed="1" x14ac:dyDescent="0.2"/>
    <row r="248" spans="1:20" x14ac:dyDescent="0.2">
      <c r="B248" s="102" t="s">
        <v>2278</v>
      </c>
      <c r="C248" s="120" t="s">
        <v>2407</v>
      </c>
    </row>
    <row r="249" spans="1:20" ht="15.75" hidden="1" outlineLevel="1" x14ac:dyDescent="0.2">
      <c r="B249" s="121" t="s">
        <v>2278</v>
      </c>
      <c r="C249" s="121" t="str">
        <f>INDEX('Salary and Cost Data'!$AJ$2:$AN$2,MATCH(B249,'Salary and Cost Data'!$AJ$5:$AN$5,0))</f>
        <v>FY 2027-28</v>
      </c>
      <c r="D249" s="121"/>
      <c r="E249" s="121"/>
      <c r="F249" s="121"/>
      <c r="G249" s="121"/>
      <c r="H249" s="121"/>
      <c r="I249" s="121"/>
      <c r="J249" s="121"/>
    </row>
    <row r="250" spans="1:20" ht="15.75" hidden="1" outlineLevel="1" x14ac:dyDescent="0.2">
      <c r="B250" s="122"/>
      <c r="C250" s="122"/>
      <c r="D250" s="122"/>
      <c r="E250" s="122"/>
      <c r="F250" s="122"/>
      <c r="G250" s="122"/>
      <c r="H250" s="122"/>
      <c r="I250" s="122"/>
      <c r="J250" s="122"/>
    </row>
    <row r="251" spans="1:20" s="314" customFormat="1" ht="19.899999999999999" hidden="1" customHeight="1" outlineLevel="1" x14ac:dyDescent="0.2">
      <c r="A251" s="311"/>
      <c r="B251" s="118" t="s">
        <v>2614</v>
      </c>
      <c r="C251" s="312"/>
      <c r="D251" s="313"/>
      <c r="E251" s="313"/>
      <c r="F251" s="313"/>
      <c r="G251" s="313"/>
      <c r="H251" s="313"/>
      <c r="I251" s="313"/>
      <c r="J251" s="311"/>
    </row>
    <row r="252" spans="1:20" ht="25.5" hidden="1" outlineLevel="1" x14ac:dyDescent="0.2">
      <c r="A252" s="112" t="s">
        <v>2440</v>
      </c>
      <c r="B252" s="353" t="s">
        <v>2317</v>
      </c>
      <c r="C252" s="367" t="s">
        <v>2286</v>
      </c>
      <c r="D252" s="368" t="s">
        <v>2263</v>
      </c>
      <c r="E252" s="368" t="s">
        <v>2287</v>
      </c>
      <c r="F252" s="368" t="s">
        <v>2288</v>
      </c>
      <c r="G252" s="368" t="s">
        <v>2289</v>
      </c>
      <c r="H252" s="368" t="s">
        <v>2290</v>
      </c>
      <c r="I252" s="368" t="s">
        <v>2314</v>
      </c>
      <c r="J252"/>
      <c r="O252" s="116"/>
      <c r="P252" s="116"/>
      <c r="Q252" s="116"/>
      <c r="R252" s="116"/>
      <c r="T252" s="116"/>
    </row>
    <row r="253" spans="1:20" hidden="1" outlineLevel="1" x14ac:dyDescent="0.2">
      <c r="A253" s="113" t="str">
        <f>'1-FTE Entry'!A10</f>
        <v>Y</v>
      </c>
      <c r="B253" s="268" t="str">
        <f ca="1">IF(A253="N",B252,IF(LEN(B252)&lt;&gt;1,"A",IFERROR(CHAR(CODE(LOOKUP(2,1/($B$252:OFFSET(B253,-1,0)&lt;&gt;""),$B$252:OFFSET(B253,-1,0)))+1),"A")))</f>
        <v>A</v>
      </c>
      <c r="C253" s="143">
        <f>'1-FTE Entry'!C10</f>
        <v>0</v>
      </c>
      <c r="D253" s="144">
        <f>IF(AND('1-FTE Entry'!$H10&lt;='Salary and Cost Data'!AN$4,'1-FTE Entry'!$K10&gt;='Salary and Cost Data'!AN$3),1,0)*'1-FTE Entry'!$E10</f>
        <v>0</v>
      </c>
      <c r="E253" s="144">
        <f>'1-FTE Entry'!AI10</f>
        <v>0</v>
      </c>
      <c r="F253" s="147">
        <f>IFERROR(SUM('1-FTE Entry'!$S10:$U10)*'1-FTE Entry'!$AI10/'1-FTE Entry'!$E10,0)</f>
        <v>0</v>
      </c>
      <c r="G253" s="147">
        <f>IFERROR(SUM('1-FTE Entry'!$V10:$X10)*'1-FTE Entry'!$AI10/'1-FTE Entry'!$E10,0)</f>
        <v>0</v>
      </c>
      <c r="H253" s="148">
        <f>IFERROR(IF('1-FTE Entry'!O10=$B$249,SUM('1-FTE Entry'!$Y10:$Z10),0),0)</f>
        <v>0</v>
      </c>
      <c r="I253" s="148">
        <f>SUM(F253:H253)</f>
        <v>0</v>
      </c>
      <c r="J253"/>
      <c r="O253" s="116"/>
      <c r="P253" s="116"/>
      <c r="Q253" s="116"/>
      <c r="R253" s="116"/>
      <c r="T253" s="116"/>
    </row>
    <row r="254" spans="1:20" hidden="1" outlineLevel="1" x14ac:dyDescent="0.2">
      <c r="A254" s="113" t="str">
        <f>'1-FTE Entry'!A11</f>
        <v>Y</v>
      </c>
      <c r="B254" s="268" t="str">
        <f ca="1">IF(A254="N",B253,IF(LEN(B253)&lt;&gt;1,"A",IFERROR(CHAR(CODE(LOOKUP(2,1/($B$252:OFFSET(B254,-1,0)&lt;&gt;""),$B$252:OFFSET(B254,-1,0)))+1),"A")))</f>
        <v>B</v>
      </c>
      <c r="C254" s="143">
        <f>'1-FTE Entry'!C11</f>
        <v>0</v>
      </c>
      <c r="D254" s="144">
        <f>IF(AND('1-FTE Entry'!$H11&lt;='Salary and Cost Data'!AN$4,'1-FTE Entry'!$K11&gt;='Salary and Cost Data'!AN$3),1,0)*'1-FTE Entry'!$E11</f>
        <v>0</v>
      </c>
      <c r="E254" s="144">
        <f>'1-FTE Entry'!AI11</f>
        <v>0</v>
      </c>
      <c r="F254" s="147">
        <f>IFERROR(SUM('1-FTE Entry'!$S11:$U11)*'1-FTE Entry'!$AI11/'1-FTE Entry'!$E11,0)</f>
        <v>0</v>
      </c>
      <c r="G254" s="147">
        <f>IFERROR(SUM('1-FTE Entry'!$V11:$X11)*'1-FTE Entry'!$AI11/'1-FTE Entry'!$E11,0)</f>
        <v>0</v>
      </c>
      <c r="H254" s="148">
        <f>IFERROR(IF('1-FTE Entry'!O11=$B$249,SUM('1-FTE Entry'!$Y11:$Z11),0),0)</f>
        <v>0</v>
      </c>
      <c r="I254" s="148">
        <f>SUM(F254:H254)</f>
        <v>0</v>
      </c>
      <c r="J254"/>
      <c r="O254" s="116"/>
      <c r="P254" s="116"/>
      <c r="Q254" s="116"/>
      <c r="R254" s="116"/>
      <c r="T254" s="116"/>
    </row>
    <row r="255" spans="1:20" hidden="1" outlineLevel="1" x14ac:dyDescent="0.2">
      <c r="A255" s="113" t="str">
        <f>'1-FTE Entry'!A12</f>
        <v>Y</v>
      </c>
      <c r="B255" s="268" t="str">
        <f ca="1">IF(A255="N",B254,IF(LEN(B254)&lt;&gt;1,"A",IFERROR(CHAR(CODE(LOOKUP(2,1/($B$252:OFFSET(B255,-1,0)&lt;&gt;""),$B$252:OFFSET(B255,-1,0)))+1),"A")))</f>
        <v>C</v>
      </c>
      <c r="C255" s="143">
        <f>'1-FTE Entry'!C12</f>
        <v>0</v>
      </c>
      <c r="D255" s="144">
        <f>IF(AND('1-FTE Entry'!$H12&lt;='Salary and Cost Data'!AN$4,'1-FTE Entry'!$K12&gt;='Salary and Cost Data'!AN$3),1,0)*'1-FTE Entry'!$E12</f>
        <v>0</v>
      </c>
      <c r="E255" s="144">
        <f>'1-FTE Entry'!AI12</f>
        <v>0</v>
      </c>
      <c r="F255" s="147">
        <f>IFERROR(SUM('1-FTE Entry'!$S12:$U12)*'1-FTE Entry'!$AI12/'1-FTE Entry'!$E12,0)</f>
        <v>0</v>
      </c>
      <c r="G255" s="147">
        <f>IFERROR(SUM('1-FTE Entry'!$V12:$X12)*'1-FTE Entry'!$AI12/'1-FTE Entry'!$E12,0)</f>
        <v>0</v>
      </c>
      <c r="H255" s="148">
        <f>IFERROR(IF('1-FTE Entry'!O12=$B$249,SUM('1-FTE Entry'!$Y12:$Z12),0),0)</f>
        <v>0</v>
      </c>
      <c r="I255" s="148">
        <f>SUM(F255:H255)</f>
        <v>0</v>
      </c>
      <c r="J255"/>
      <c r="O255" s="116"/>
      <c r="P255" s="116"/>
      <c r="Q255" s="116"/>
      <c r="R255" s="116"/>
      <c r="T255" s="116"/>
    </row>
    <row r="256" spans="1:20" hidden="1" outlineLevel="1" x14ac:dyDescent="0.2">
      <c r="A256" s="113" t="str">
        <f>'1-FTE Entry'!A13</f>
        <v>Y</v>
      </c>
      <c r="B256" s="268" t="str">
        <f ca="1">IF(A256="N",B255,IF(LEN(B255)&lt;&gt;1,"A",IFERROR(CHAR(CODE(LOOKUP(2,1/($B$252:OFFSET(B256,-1,0)&lt;&gt;""),$B$252:OFFSET(B256,-1,0)))+1),"A")))</f>
        <v>D</v>
      </c>
      <c r="C256" s="143">
        <f>'1-FTE Entry'!C13</f>
        <v>0</v>
      </c>
      <c r="D256" s="144">
        <f>IF(AND('1-FTE Entry'!$H13&lt;='Salary and Cost Data'!AN$4,'1-FTE Entry'!$K13&gt;='Salary and Cost Data'!AN$3),1,0)*'1-FTE Entry'!$E13</f>
        <v>0</v>
      </c>
      <c r="E256" s="144">
        <f>'1-FTE Entry'!AI13</f>
        <v>0</v>
      </c>
      <c r="F256" s="147">
        <f>IFERROR(SUM('1-FTE Entry'!$S13:$U13)*'1-FTE Entry'!$AI13/'1-FTE Entry'!$E13,0)</f>
        <v>0</v>
      </c>
      <c r="G256" s="147">
        <f>IFERROR(SUM('1-FTE Entry'!$V13:$X13)*'1-FTE Entry'!$AI13/'1-FTE Entry'!$E13,0)</f>
        <v>0</v>
      </c>
      <c r="H256" s="148">
        <f>IFERROR(IF('1-FTE Entry'!O13=$B$249,SUM('1-FTE Entry'!$Y13:$Z13),0),0)</f>
        <v>0</v>
      </c>
      <c r="I256" s="148">
        <f>SUM(F256:H256)</f>
        <v>0</v>
      </c>
      <c r="J256"/>
      <c r="O256" s="116"/>
      <c r="P256" s="116"/>
      <c r="Q256" s="116"/>
      <c r="R256" s="116"/>
      <c r="T256" s="116"/>
    </row>
    <row r="257" spans="1:20" ht="13.5" hidden="1" outlineLevel="1" thickBot="1" x14ac:dyDescent="0.25">
      <c r="A257" s="113" t="str">
        <f>'1-FTE Entry'!A14</f>
        <v>Y</v>
      </c>
      <c r="B257" s="268" t="str">
        <f ca="1">IF(A257="N",B256,IF(LEN(B256)&lt;&gt;1,"A",IFERROR(CHAR(CODE(LOOKUP(2,1/($B$252:OFFSET(B257,-1,0)&lt;&gt;""),$B$252:OFFSET(B257,-1,0)))+1),"A")))</f>
        <v>E</v>
      </c>
      <c r="C257" s="143">
        <f>'1-FTE Entry'!C14</f>
        <v>0</v>
      </c>
      <c r="D257" s="144">
        <f>IF(AND('1-FTE Entry'!$H14&lt;='Salary and Cost Data'!AN$4,'1-FTE Entry'!$K14&gt;='Salary and Cost Data'!AN$3),1,0)*'1-FTE Entry'!$E14</f>
        <v>0</v>
      </c>
      <c r="E257" s="144">
        <f>'1-FTE Entry'!AI14</f>
        <v>0</v>
      </c>
      <c r="F257" s="147">
        <f>IFERROR(SUM('1-FTE Entry'!$S14:$U14)*'1-FTE Entry'!$AI14/'1-FTE Entry'!$E14,0)</f>
        <v>0</v>
      </c>
      <c r="G257" s="147">
        <f>IFERROR(SUM('1-FTE Entry'!$V14:$X14)*'1-FTE Entry'!$AI14/'1-FTE Entry'!$E14,0)</f>
        <v>0</v>
      </c>
      <c r="H257" s="148">
        <f>IFERROR(IF('1-FTE Entry'!O14=$B$249,SUM('1-FTE Entry'!$Y14:$Z14),0),0)</f>
        <v>0</v>
      </c>
      <c r="I257" s="148">
        <f>SUM(F257:H257)</f>
        <v>0</v>
      </c>
      <c r="J257"/>
      <c r="O257" s="116"/>
      <c r="P257" s="116"/>
      <c r="Q257" s="116"/>
      <c r="R257" s="116"/>
      <c r="T257" s="116"/>
    </row>
    <row r="258" spans="1:20" hidden="1" outlineLevel="2" x14ac:dyDescent="0.2">
      <c r="A258" s="113" t="str">
        <f>'1-FTE Entry'!A15</f>
        <v>N</v>
      </c>
      <c r="B258" s="268" t="str">
        <f ca="1">IF(A258="N",B257,IF(LEN(B257)&lt;&gt;1,"A",IFERROR(CHAR(CODE(LOOKUP(2,1/($B$252:OFFSET(B258,-1,0)&lt;&gt;""),$B$252:OFFSET(B258,-1,0)))+1),"A")))</f>
        <v>E</v>
      </c>
      <c r="C258" s="143">
        <f>'1-FTE Entry'!C15</f>
        <v>0</v>
      </c>
      <c r="D258" s="144">
        <f>IF(AND('1-FTE Entry'!$H15&lt;='Salary and Cost Data'!AN$4,'1-FTE Entry'!$K15&gt;='Salary and Cost Data'!AN$3),1,0)*'1-FTE Entry'!$E15</f>
        <v>0</v>
      </c>
      <c r="E258" s="144">
        <f>'1-FTE Entry'!AI15</f>
        <v>0</v>
      </c>
      <c r="F258" s="147">
        <f>IFERROR(SUM('1-FTE Entry'!$S15:$U15)*'1-FTE Entry'!$AI15/'1-FTE Entry'!$E15,0)</f>
        <v>0</v>
      </c>
      <c r="G258" s="147">
        <f>IFERROR(SUM('1-FTE Entry'!$V15:$X15)*'1-FTE Entry'!$AI15/'1-FTE Entry'!$E15,0)</f>
        <v>0</v>
      </c>
      <c r="H258" s="148">
        <f>IFERROR(IF('1-FTE Entry'!O15=$B$249,SUM('1-FTE Entry'!$Y15:$Z15),0),0)</f>
        <v>0</v>
      </c>
      <c r="I258" s="148">
        <f t="shared" ref="I258:I267" si="12">SUM(F258:H258)</f>
        <v>0</v>
      </c>
      <c r="J258"/>
      <c r="O258" s="116"/>
      <c r="P258" s="116"/>
      <c r="Q258" s="116"/>
      <c r="R258" s="116"/>
      <c r="T258" s="116"/>
    </row>
    <row r="259" spans="1:20" hidden="1" outlineLevel="2" x14ac:dyDescent="0.2">
      <c r="A259" s="113" t="str">
        <f>'1-FTE Entry'!A16</f>
        <v>N</v>
      </c>
      <c r="B259" s="268" t="str">
        <f ca="1">IF(A259="N",B258,IF(LEN(B258)&lt;&gt;1,"A",IFERROR(CHAR(CODE(LOOKUP(2,1/($B$252:OFFSET(B259,-1,0)&lt;&gt;""),$B$252:OFFSET(B259,-1,0)))+1),"A")))</f>
        <v>E</v>
      </c>
      <c r="C259" s="143">
        <f>'1-FTE Entry'!C16</f>
        <v>0</v>
      </c>
      <c r="D259" s="144">
        <f>IF(AND('1-FTE Entry'!$H16&lt;='Salary and Cost Data'!AN$4,'1-FTE Entry'!$K16&gt;='Salary and Cost Data'!AN$3),1,0)*'1-FTE Entry'!$E16</f>
        <v>0</v>
      </c>
      <c r="E259" s="144">
        <f>'1-FTE Entry'!AI16</f>
        <v>0</v>
      </c>
      <c r="F259" s="147">
        <f>IFERROR(SUM('1-FTE Entry'!$S16:$U16)*'1-FTE Entry'!$AI16/'1-FTE Entry'!$E16,0)</f>
        <v>0</v>
      </c>
      <c r="G259" s="147">
        <f>IFERROR(SUM('1-FTE Entry'!$V16:$X16)*'1-FTE Entry'!$AI16/'1-FTE Entry'!$E16,0)</f>
        <v>0</v>
      </c>
      <c r="H259" s="148">
        <f>IFERROR(IF('1-FTE Entry'!O16=$B$249,SUM('1-FTE Entry'!$Y16:$Z16),0),0)</f>
        <v>0</v>
      </c>
      <c r="I259" s="148">
        <f t="shared" si="12"/>
        <v>0</v>
      </c>
      <c r="J259"/>
      <c r="O259" s="116"/>
      <c r="P259" s="116"/>
      <c r="Q259" s="116"/>
      <c r="R259" s="116"/>
      <c r="T259" s="116"/>
    </row>
    <row r="260" spans="1:20" hidden="1" outlineLevel="2" x14ac:dyDescent="0.2">
      <c r="A260" s="113" t="str">
        <f>'1-FTE Entry'!A17</f>
        <v>N</v>
      </c>
      <c r="B260" s="268" t="str">
        <f ca="1">IF(A260="N",B259,IF(LEN(B259)&lt;&gt;1,"A",IFERROR(CHAR(CODE(LOOKUP(2,1/($B$252:OFFSET(B260,-1,0)&lt;&gt;""),$B$252:OFFSET(B260,-1,0)))+1),"A")))</f>
        <v>E</v>
      </c>
      <c r="C260" s="143">
        <f>'1-FTE Entry'!C17</f>
        <v>0</v>
      </c>
      <c r="D260" s="144">
        <f>IF(AND('1-FTE Entry'!$H17&lt;='Salary and Cost Data'!AN$4,'1-FTE Entry'!$K17&gt;='Salary and Cost Data'!AN$3),1,0)*'1-FTE Entry'!$E17</f>
        <v>0</v>
      </c>
      <c r="E260" s="144">
        <f>'1-FTE Entry'!AI17</f>
        <v>0</v>
      </c>
      <c r="F260" s="147">
        <f>IFERROR(SUM('1-FTE Entry'!$S17:$U17)*'1-FTE Entry'!$AI17/'1-FTE Entry'!$E17,0)</f>
        <v>0</v>
      </c>
      <c r="G260" s="147">
        <f>IFERROR(SUM('1-FTE Entry'!$V17:$X17)*'1-FTE Entry'!$AI17/'1-FTE Entry'!$E17,0)</f>
        <v>0</v>
      </c>
      <c r="H260" s="148">
        <f>IFERROR(IF('1-FTE Entry'!O17=$B$249,SUM('1-FTE Entry'!$Y17:$Z17),0),0)</f>
        <v>0</v>
      </c>
      <c r="I260" s="148">
        <f t="shared" si="12"/>
        <v>0</v>
      </c>
      <c r="J260"/>
      <c r="O260" s="116"/>
      <c r="P260" s="116"/>
      <c r="Q260" s="116"/>
      <c r="R260" s="116"/>
      <c r="T260" s="116"/>
    </row>
    <row r="261" spans="1:20" hidden="1" outlineLevel="2" x14ac:dyDescent="0.2">
      <c r="A261" s="113" t="str">
        <f>'1-FTE Entry'!A18</f>
        <v>N</v>
      </c>
      <c r="B261" s="268" t="str">
        <f ca="1">IF(A261="N",B260,IF(LEN(B260)&lt;&gt;1,"A",IFERROR(CHAR(CODE(LOOKUP(2,1/($B$252:OFFSET(B261,-1,0)&lt;&gt;""),$B$252:OFFSET(B261,-1,0)))+1),"A")))</f>
        <v>E</v>
      </c>
      <c r="C261" s="143">
        <f>'1-FTE Entry'!C18</f>
        <v>0</v>
      </c>
      <c r="D261" s="144">
        <f>IF(AND('1-FTE Entry'!$H18&lt;='Salary and Cost Data'!AN$4,'1-FTE Entry'!$K18&gt;='Salary and Cost Data'!AN$3),1,0)*'1-FTE Entry'!$E18</f>
        <v>0</v>
      </c>
      <c r="E261" s="144">
        <f>'1-FTE Entry'!AI18</f>
        <v>0</v>
      </c>
      <c r="F261" s="147">
        <f>IFERROR(SUM('1-FTE Entry'!$S18:$U18)*'1-FTE Entry'!$AI18/'1-FTE Entry'!$E18,0)</f>
        <v>0</v>
      </c>
      <c r="G261" s="147">
        <f>IFERROR(SUM('1-FTE Entry'!$V18:$X18)*'1-FTE Entry'!$AI18/'1-FTE Entry'!$E18,0)</f>
        <v>0</v>
      </c>
      <c r="H261" s="148">
        <f>IFERROR(IF('1-FTE Entry'!O18=$B$249,SUM('1-FTE Entry'!$Y18:$Z18),0),0)</f>
        <v>0</v>
      </c>
      <c r="I261" s="148">
        <f t="shared" si="12"/>
        <v>0</v>
      </c>
      <c r="J261"/>
      <c r="O261" s="116"/>
      <c r="P261" s="116"/>
      <c r="Q261" s="116"/>
      <c r="R261" s="116"/>
      <c r="T261" s="116"/>
    </row>
    <row r="262" spans="1:20" hidden="1" outlineLevel="2" x14ac:dyDescent="0.2">
      <c r="A262" s="113" t="str">
        <f>'1-FTE Entry'!A19</f>
        <v>N</v>
      </c>
      <c r="B262" s="268" t="str">
        <f ca="1">IF(A262="N",B261,IF(LEN(B261)&lt;&gt;1,"A",IFERROR(CHAR(CODE(LOOKUP(2,1/($B$252:OFFSET(B262,-1,0)&lt;&gt;""),$B$252:OFFSET(B262,-1,0)))+1),"A")))</f>
        <v>E</v>
      </c>
      <c r="C262" s="143">
        <f>'1-FTE Entry'!C19</f>
        <v>0</v>
      </c>
      <c r="D262" s="144">
        <f>IF(AND('1-FTE Entry'!$H19&lt;='Salary and Cost Data'!AN$4,'1-FTE Entry'!$K19&gt;='Salary and Cost Data'!AN$3),1,0)*'1-FTE Entry'!$E19</f>
        <v>0</v>
      </c>
      <c r="E262" s="144">
        <f>'1-FTE Entry'!AI19</f>
        <v>0</v>
      </c>
      <c r="F262" s="147">
        <f>IFERROR(SUM('1-FTE Entry'!$S19:$U19)*'1-FTE Entry'!$AI19/'1-FTE Entry'!$E19,0)</f>
        <v>0</v>
      </c>
      <c r="G262" s="147">
        <f>IFERROR(SUM('1-FTE Entry'!$V19:$X19)*'1-FTE Entry'!$AI19/'1-FTE Entry'!$E19,0)</f>
        <v>0</v>
      </c>
      <c r="H262" s="148">
        <f>IFERROR(IF('1-FTE Entry'!O19=$B$249,SUM('1-FTE Entry'!$Y19:$Z19),0),0)</f>
        <v>0</v>
      </c>
      <c r="I262" s="148">
        <f t="shared" si="12"/>
        <v>0</v>
      </c>
      <c r="J262"/>
      <c r="O262" s="116"/>
      <c r="P262" s="116"/>
      <c r="Q262" s="116"/>
      <c r="R262" s="116"/>
      <c r="T262" s="116"/>
    </row>
    <row r="263" spans="1:20" hidden="1" outlineLevel="2" x14ac:dyDescent="0.2">
      <c r="A263" s="113" t="str">
        <f>'1-FTE Entry'!A20</f>
        <v>N</v>
      </c>
      <c r="B263" s="268" t="str">
        <f ca="1">IF(A263="N",B262,IF(LEN(B262)&lt;&gt;1,"A",IFERROR(CHAR(CODE(LOOKUP(2,1/($B$252:OFFSET(B263,-1,0)&lt;&gt;""),$B$252:OFFSET(B263,-1,0)))+1),"A")))</f>
        <v>E</v>
      </c>
      <c r="C263" s="143">
        <f>'1-FTE Entry'!C20</f>
        <v>0</v>
      </c>
      <c r="D263" s="144">
        <f>IF(AND('1-FTE Entry'!$H20&lt;='Salary and Cost Data'!AN$4,'1-FTE Entry'!$K20&gt;='Salary and Cost Data'!AN$3),1,0)*'1-FTE Entry'!$E20</f>
        <v>0</v>
      </c>
      <c r="E263" s="144">
        <f>'1-FTE Entry'!AI20</f>
        <v>0</v>
      </c>
      <c r="F263" s="147">
        <f>IFERROR(SUM('1-FTE Entry'!$S20:$U20)*'1-FTE Entry'!$AI20/'1-FTE Entry'!$E20,0)</f>
        <v>0</v>
      </c>
      <c r="G263" s="147">
        <f>IFERROR(SUM('1-FTE Entry'!$V20:$X20)*'1-FTE Entry'!$AI20/'1-FTE Entry'!$E20,0)</f>
        <v>0</v>
      </c>
      <c r="H263" s="148">
        <f>IFERROR(IF('1-FTE Entry'!O20=$B$249,SUM('1-FTE Entry'!$Y20:$Z20),0),0)</f>
        <v>0</v>
      </c>
      <c r="I263" s="148">
        <f t="shared" si="12"/>
        <v>0</v>
      </c>
      <c r="J263"/>
      <c r="O263" s="116"/>
      <c r="P263" s="116"/>
      <c r="Q263" s="116"/>
      <c r="R263" s="116"/>
      <c r="T263" s="116"/>
    </row>
    <row r="264" spans="1:20" hidden="1" outlineLevel="2" x14ac:dyDescent="0.2">
      <c r="A264" s="113" t="str">
        <f>'1-FTE Entry'!A21</f>
        <v>N</v>
      </c>
      <c r="B264" s="268" t="str">
        <f ca="1">IF(A264="N",B263,IF(LEN(B263)&lt;&gt;1,"A",IFERROR(CHAR(CODE(LOOKUP(2,1/($B$252:OFFSET(B264,-1,0)&lt;&gt;""),$B$252:OFFSET(B264,-1,0)))+1),"A")))</f>
        <v>E</v>
      </c>
      <c r="C264" s="143">
        <f>'1-FTE Entry'!C21</f>
        <v>0</v>
      </c>
      <c r="D264" s="144">
        <f>IF(AND('1-FTE Entry'!$H21&lt;='Salary and Cost Data'!AN$4,'1-FTE Entry'!$K21&gt;='Salary and Cost Data'!AN$3),1,0)*'1-FTE Entry'!$E21</f>
        <v>0</v>
      </c>
      <c r="E264" s="144">
        <f>'1-FTE Entry'!AI21</f>
        <v>0</v>
      </c>
      <c r="F264" s="147">
        <f>IFERROR(SUM('1-FTE Entry'!$S21:$U21)*'1-FTE Entry'!$AI21/'1-FTE Entry'!$E21,0)</f>
        <v>0</v>
      </c>
      <c r="G264" s="147">
        <f>IFERROR(SUM('1-FTE Entry'!$V21:$X21)*'1-FTE Entry'!$AI21/'1-FTE Entry'!$E21,0)</f>
        <v>0</v>
      </c>
      <c r="H264" s="148">
        <f>IFERROR(IF('1-FTE Entry'!O21=$B$249,SUM('1-FTE Entry'!$Y21:$Z21),0),0)</f>
        <v>0</v>
      </c>
      <c r="I264" s="148">
        <f t="shared" si="12"/>
        <v>0</v>
      </c>
      <c r="J264"/>
      <c r="O264" s="116"/>
      <c r="P264" s="116"/>
      <c r="Q264" s="116"/>
      <c r="R264" s="116"/>
      <c r="T264" s="116"/>
    </row>
    <row r="265" spans="1:20" hidden="1" outlineLevel="2" x14ac:dyDescent="0.2">
      <c r="A265" s="113" t="str">
        <f>'1-FTE Entry'!A22</f>
        <v>N</v>
      </c>
      <c r="B265" s="268" t="str">
        <f ca="1">IF(A265="N",B264,IF(LEN(B264)&lt;&gt;1,"A",IFERROR(CHAR(CODE(LOOKUP(2,1/($B$252:OFFSET(B265,-1,0)&lt;&gt;""),$B$252:OFFSET(B265,-1,0)))+1),"A")))</f>
        <v>E</v>
      </c>
      <c r="C265" s="143">
        <f>'1-FTE Entry'!C22</f>
        <v>0</v>
      </c>
      <c r="D265" s="144">
        <f>IF(AND('1-FTE Entry'!$H22&lt;='Salary and Cost Data'!AN$4,'1-FTE Entry'!$K22&gt;='Salary and Cost Data'!AN$3),1,0)*'1-FTE Entry'!$E22</f>
        <v>0</v>
      </c>
      <c r="E265" s="144">
        <f>'1-FTE Entry'!AI22</f>
        <v>0</v>
      </c>
      <c r="F265" s="147">
        <f>IFERROR(SUM('1-FTE Entry'!$S22:$U22)*'1-FTE Entry'!$AI22/'1-FTE Entry'!$E22,0)</f>
        <v>0</v>
      </c>
      <c r="G265" s="147">
        <f>IFERROR(SUM('1-FTE Entry'!$V22:$X22)*'1-FTE Entry'!$AI22/'1-FTE Entry'!$E22,0)</f>
        <v>0</v>
      </c>
      <c r="H265" s="148">
        <f>IFERROR(IF('1-FTE Entry'!O22=$B$249,SUM('1-FTE Entry'!$Y22:$Z22),0),0)</f>
        <v>0</v>
      </c>
      <c r="I265" s="148">
        <f t="shared" si="12"/>
        <v>0</v>
      </c>
      <c r="J265"/>
      <c r="O265" s="116"/>
      <c r="P265" s="116"/>
      <c r="Q265" s="116"/>
      <c r="R265" s="116"/>
      <c r="T265" s="116"/>
    </row>
    <row r="266" spans="1:20" hidden="1" outlineLevel="2" x14ac:dyDescent="0.2">
      <c r="A266" s="113" t="str">
        <f>'1-FTE Entry'!A23</f>
        <v>N</v>
      </c>
      <c r="B266" s="268" t="str">
        <f ca="1">IF(A266="N",B265,IF(LEN(B265)&lt;&gt;1,"A",IFERROR(CHAR(CODE(LOOKUP(2,1/($B$252:OFFSET(B266,-1,0)&lt;&gt;""),$B$252:OFFSET(B266,-1,0)))+1),"A")))</f>
        <v>E</v>
      </c>
      <c r="C266" s="143">
        <f>'1-FTE Entry'!C23</f>
        <v>0</v>
      </c>
      <c r="D266" s="144">
        <f>IF(AND('1-FTE Entry'!$H23&lt;='Salary and Cost Data'!AN$4,'1-FTE Entry'!$K23&gt;='Salary and Cost Data'!AN$3),1,0)*'1-FTE Entry'!$E23</f>
        <v>0</v>
      </c>
      <c r="E266" s="144">
        <f>'1-FTE Entry'!AI23</f>
        <v>0</v>
      </c>
      <c r="F266" s="147">
        <f>IFERROR(SUM('1-FTE Entry'!$S23:$U23)*'1-FTE Entry'!$AI23/'1-FTE Entry'!$E23,0)</f>
        <v>0</v>
      </c>
      <c r="G266" s="147">
        <f>IFERROR(SUM('1-FTE Entry'!$V23:$X23)*'1-FTE Entry'!$AI23/'1-FTE Entry'!$E23,0)</f>
        <v>0</v>
      </c>
      <c r="H266" s="148">
        <f>IFERROR(IF('1-FTE Entry'!O23=$B$249,SUM('1-FTE Entry'!$Y23:$Z23),0),0)</f>
        <v>0</v>
      </c>
      <c r="I266" s="148">
        <f t="shared" si="12"/>
        <v>0</v>
      </c>
      <c r="J266"/>
      <c r="O266" s="116"/>
      <c r="P266" s="116"/>
      <c r="Q266" s="116"/>
      <c r="R266" s="116"/>
      <c r="T266" s="116"/>
    </row>
    <row r="267" spans="1:20" ht="13.5" hidden="1" outlineLevel="2" thickBot="1" x14ac:dyDescent="0.25">
      <c r="A267" s="113" t="str">
        <f>'1-FTE Entry'!A24</f>
        <v>N</v>
      </c>
      <c r="B267" s="268" t="str">
        <f ca="1">IF(A267="N",B266,IF(LEN(B266)&lt;&gt;1,"A",IFERROR(CHAR(CODE(LOOKUP(2,1/($B$252:OFFSET(B267,-1,0)&lt;&gt;""),$B$252:OFFSET(B267,-1,0)))+1),"A")))</f>
        <v>E</v>
      </c>
      <c r="C267" s="143">
        <f>'1-FTE Entry'!C24</f>
        <v>0</v>
      </c>
      <c r="D267" s="144">
        <f>IF(AND('1-FTE Entry'!$H24&lt;='Salary and Cost Data'!AN$4,'1-FTE Entry'!$K24&gt;='Salary and Cost Data'!AN$3),1,0)*'1-FTE Entry'!$E24</f>
        <v>0</v>
      </c>
      <c r="E267" s="144">
        <f>'1-FTE Entry'!AI24</f>
        <v>0</v>
      </c>
      <c r="F267" s="147">
        <f>IFERROR(SUM('1-FTE Entry'!$S24:$U24)*'1-FTE Entry'!$AI24/'1-FTE Entry'!$E24,0)</f>
        <v>0</v>
      </c>
      <c r="G267" s="147">
        <f>IFERROR(SUM('1-FTE Entry'!$V24:$X24)*'1-FTE Entry'!$AI24/'1-FTE Entry'!$E24,0)</f>
        <v>0</v>
      </c>
      <c r="H267" s="148">
        <f>IFERROR(IF('1-FTE Entry'!O24=$B$249,SUM('1-FTE Entry'!$Y24:$Z24),0),0)</f>
        <v>0</v>
      </c>
      <c r="I267" s="148">
        <f t="shared" si="12"/>
        <v>0</v>
      </c>
      <c r="J267"/>
      <c r="O267" s="116"/>
      <c r="P267" s="116"/>
      <c r="Q267" s="116"/>
      <c r="R267" s="116"/>
      <c r="T267" s="116"/>
    </row>
    <row r="268" spans="1:20" ht="13.5" hidden="1" outlineLevel="1" collapsed="1" thickTop="1" x14ac:dyDescent="0.2">
      <c r="B268" s="354" t="str">
        <f ca="1">IFERROR(CHAR(CODE(LOOKUP(2,1/(B253:OFFSET(B268,-1,0)&lt;&gt;""),B253:OFFSET(B268,-1,0)))+1),"A")</f>
        <v>F</v>
      </c>
      <c r="C268" s="365" t="s">
        <v>2313</v>
      </c>
      <c r="D268" s="356">
        <f ca="1">SUMIFS(D253:OFFSET(D268,-1,0),$A253:OFFSET($A268,-1,0),"Y")</f>
        <v>0</v>
      </c>
      <c r="E268" s="356">
        <f ca="1">SUMIFS(E253:OFFSET(E268,-1,0),$A253:OFFSET($A268,-1,0),"Y")</f>
        <v>0</v>
      </c>
      <c r="F268" s="357">
        <f ca="1">SUMIFS(F253:OFFSET(F268,-1,0),$A253:OFFSET($A268,-1,0),"Y")</f>
        <v>0</v>
      </c>
      <c r="G268" s="358">
        <f ca="1">SUMIFS(G253:OFFSET(G268,-1,0),$A253:OFFSET($A268,-1,0),"Y")</f>
        <v>0</v>
      </c>
      <c r="H268" s="358">
        <f ca="1">SUMIFS(H253:OFFSET(H268,-1,0),$A253:OFFSET($A268,-1,0),"Y")</f>
        <v>0</v>
      </c>
      <c r="I268" s="358">
        <f ca="1">SUMIFS(I253:OFFSET(I268,-1,0),$A253:OFFSET($A268,-1,0),"Y")</f>
        <v>0</v>
      </c>
      <c r="J268"/>
      <c r="K268" s="182" t="s">
        <v>2530</v>
      </c>
      <c r="O268" s="116"/>
      <c r="P268" s="116"/>
      <c r="Q268" s="116"/>
      <c r="R268" s="116"/>
      <c r="T268" s="116"/>
    </row>
    <row r="269" spans="1:20" hidden="1" outlineLevel="1" x14ac:dyDescent="0.2"/>
    <row r="270" spans="1:20" s="314" customFormat="1" ht="19.899999999999999" hidden="1" customHeight="1" outlineLevel="1" x14ac:dyDescent="0.2">
      <c r="A270" s="311"/>
      <c r="B270" s="118" t="s">
        <v>2621</v>
      </c>
      <c r="C270" s="312"/>
      <c r="D270" s="313"/>
      <c r="E270" s="313"/>
      <c r="F270" s="313"/>
      <c r="G270" s="313"/>
      <c r="H270" s="313"/>
      <c r="I270" s="313"/>
      <c r="J270" s="311"/>
      <c r="T270" s="311"/>
    </row>
    <row r="271" spans="1:20" ht="25.5" hidden="1" outlineLevel="1" x14ac:dyDescent="0.2">
      <c r="A271" s="112" t="s">
        <v>2440</v>
      </c>
      <c r="B271" s="349" t="s">
        <v>2317</v>
      </c>
      <c r="C271" s="350" t="s">
        <v>2318</v>
      </c>
      <c r="D271" s="410" t="s">
        <v>2320</v>
      </c>
      <c r="E271" s="351" t="s">
        <v>2319</v>
      </c>
      <c r="F271" s="602" t="s">
        <v>2547</v>
      </c>
      <c r="G271" s="602"/>
      <c r="H271" s="602"/>
      <c r="I271" s="353" t="s">
        <v>2314</v>
      </c>
      <c r="J271" s="363" t="s">
        <v>2291</v>
      </c>
      <c r="K271" s="120"/>
      <c r="O271" s="116"/>
    </row>
    <row r="272" spans="1:20" hidden="1" outlineLevel="1" x14ac:dyDescent="0.2">
      <c r="A272" s="113" t="s">
        <v>2433</v>
      </c>
      <c r="B272" s="352" t="str">
        <f ca="1">IF(A272="N",B271,IF(LEN(B271)&lt;&gt;1,"A",IFERROR(CHAR(CODE(LOOKUP(2,1/($B$271:OFFSET(B272,-1,0)&lt;&gt;""),$B$271:OFFSET(B272,-1,0)))+1),"A")))</f>
        <v>A</v>
      </c>
      <c r="C272" s="124" t="s">
        <v>2554</v>
      </c>
      <c r="D272" s="232">
        <v>1</v>
      </c>
      <c r="E272" s="125">
        <f ca="1">'1-FTE Entry'!$AI$38</f>
        <v>0</v>
      </c>
      <c r="F272" s="605" t="str">
        <f ca="1">"FTE Entry Tab, "&amp;LEFT('1-FTE Entry'!$B$27,7)&amp;", Row "&amp;'1-FTE Entry'!$B$38</f>
        <v>FTE Entry Tab, Table 3, Row E</v>
      </c>
      <c r="G272" s="605"/>
      <c r="H272" s="605"/>
      <c r="I272" s="149">
        <f>SUMIFS('1-FTE Entry'!$AI$29:$AI$37,'1-FTE Entry'!$A$29:$A$37,"Y",'1-FTE Entry'!$L$29:$L$37,"Bill")</f>
        <v>0</v>
      </c>
      <c r="J272" s="149">
        <f>SUMIFS('1-FTE Entry'!$AI$29:$AI$37,'1-FTE Entry'!$A$29:$A$37,"Y",'1-FTE Entry'!$L$29:$L$37,"Central")</f>
        <v>0</v>
      </c>
      <c r="O272" s="116"/>
    </row>
    <row r="273" spans="1:20" hidden="1" outlineLevel="1" x14ac:dyDescent="0.2">
      <c r="A273" s="113" t="s">
        <v>2433</v>
      </c>
      <c r="B273" s="352" t="str">
        <f ca="1">IF(A273="N",B272,IF(LEN(B272)&lt;&gt;1,"A",IFERROR(CHAR(CODE(LOOKUP(2,1/($B$271:OFFSET(B273,-1,0)&lt;&gt;""),$B$271:OFFSET(B273,-1,0)))+1),"A")))</f>
        <v>B</v>
      </c>
      <c r="C273" s="124" t="s">
        <v>2561</v>
      </c>
      <c r="D273" s="232">
        <v>1</v>
      </c>
      <c r="E273" s="233">
        <f ca="1">'1-FTE Entry'!$AI$53</f>
        <v>0</v>
      </c>
      <c r="F273" s="605" t="str">
        <f ca="1">"FTE Entry Tab, "&amp;LEFT('1-FTE Entry'!$B$41,7)&amp;", Row "&amp;'1-FTE Entry'!$B$53</f>
        <v>FTE Entry Tab, Table 4, Row I</v>
      </c>
      <c r="G273" s="605"/>
      <c r="H273" s="605"/>
      <c r="I273" s="149">
        <f>SUMIFS('1-FTE Entry'!$AI$44:$AI$52,'1-FTE Entry'!$A$44:$A$52,"Y",'1-FTE Entry'!$L$44:$L$52,"Bill")</f>
        <v>0</v>
      </c>
      <c r="J273" s="149">
        <f>SUMIFS('1-FTE Entry'!$AI$44:$AI$52,'1-FTE Entry'!$A$44:$A$52,"Y",'1-FTE Entry'!$L$44:$L$52,"Central")</f>
        <v>0</v>
      </c>
      <c r="O273" s="116"/>
    </row>
    <row r="274" spans="1:20" hidden="1" outlineLevel="1" x14ac:dyDescent="0.2">
      <c r="A274" s="113" t="s">
        <v>2433</v>
      </c>
      <c r="B274" s="352" t="str">
        <f ca="1">IF(A274="N",B273,IF(LEN(B273)&lt;&gt;1,"A",IFERROR(CHAR(CODE(LOOKUP(2,1/($B$271:OFFSET(B274,-1,0)&lt;&gt;""),$B$271:OFFSET(B274,-1,0)))+1),"A")))</f>
        <v>C</v>
      </c>
      <c r="C274" s="126" t="s">
        <v>33</v>
      </c>
      <c r="D274" s="127">
        <v>0</v>
      </c>
      <c r="E274" s="128">
        <f>INDEX('Salary and Cost Data'!$AA:$AA,MATCH('2-Expenditures'!C274,'Salary and Cost Data'!$Z:$Z,0))</f>
        <v>128.02000000000001</v>
      </c>
      <c r="F274" s="600"/>
      <c r="G274" s="600"/>
      <c r="H274" s="600"/>
      <c r="I274" s="150">
        <f>IF(D274&gt;=100,D274*E274,0)</f>
        <v>0</v>
      </c>
      <c r="J274" s="437"/>
      <c r="O274" s="116"/>
    </row>
    <row r="275" spans="1:20" hidden="1" outlineLevel="1" x14ac:dyDescent="0.2">
      <c r="A275" s="113" t="s">
        <v>2433</v>
      </c>
      <c r="B275" s="352" t="str">
        <f ca="1">IF(A275="N",B274,IF(LEN(B274)&lt;&gt;1,"A",IFERROR(CHAR(CODE(LOOKUP(2,1/($B$271:OFFSET(B275,-1,0)&lt;&gt;""),$B$271:OFFSET(B275,-1,0)))+1),"A")))</f>
        <v>D</v>
      </c>
      <c r="C275" s="126" t="s">
        <v>2364</v>
      </c>
      <c r="D275" s="127">
        <v>0</v>
      </c>
      <c r="E275" s="128">
        <f>INDEX('Salary and Cost Data'!$AA:$AA,MATCH('2-Expenditures'!C275,'Salary and Cost Data'!$Z:$Z,0))</f>
        <v>133</v>
      </c>
      <c r="F275" s="600"/>
      <c r="G275" s="600"/>
      <c r="H275" s="600"/>
      <c r="I275" s="150">
        <f t="shared" ref="I275:I285" si="13">D275*E275</f>
        <v>0</v>
      </c>
      <c r="J275" s="438"/>
      <c r="O275" s="116"/>
    </row>
    <row r="276" spans="1:20" hidden="1" outlineLevel="1" x14ac:dyDescent="0.2">
      <c r="A276" s="113" t="s">
        <v>2433</v>
      </c>
      <c r="B276" s="352" t="str">
        <f ca="1">IF(A276="N",B275,IF(LEN(B275)&lt;&gt;1,"A",IFERROR(CHAR(CODE(LOOKUP(2,1/($B$271:OFFSET(B276,-1,0)&lt;&gt;""),$B$271:OFFSET(B276,-1,0)))+1),"A")))</f>
        <v>E</v>
      </c>
      <c r="C276" s="126" t="s">
        <v>2428</v>
      </c>
      <c r="D276" s="127">
        <v>0</v>
      </c>
      <c r="E276" s="128">
        <f>INDEX('Salary and Cost Data'!$AA:$AA,MATCH('2-Expenditures'!C276,'Salary and Cost Data'!$Z:$Z,0))</f>
        <v>208</v>
      </c>
      <c r="F276" s="600"/>
      <c r="G276" s="600"/>
      <c r="H276" s="600"/>
      <c r="I276" s="150">
        <f t="shared" si="13"/>
        <v>0</v>
      </c>
      <c r="J276" s="438"/>
      <c r="O276" s="116"/>
    </row>
    <row r="277" spans="1:20" hidden="1" outlineLevel="1" x14ac:dyDescent="0.2">
      <c r="A277" s="113" t="s">
        <v>2433</v>
      </c>
      <c r="B277" s="352" t="str">
        <f ca="1">IF(A277="N",B276,IF(LEN(B276)&lt;&gt;1,"A",IFERROR(CHAR(CODE(LOOKUP(2,1/($B$271:OFFSET(B277,-1,0)&lt;&gt;""),$B$271:OFFSET(B277,-1,0)))+1),"A")))</f>
        <v>F</v>
      </c>
      <c r="C277" s="126" t="s">
        <v>64</v>
      </c>
      <c r="D277" s="129">
        <v>0</v>
      </c>
      <c r="E277" s="128">
        <f>INDEX('Salary and Cost Data'!$AA:$AA,MATCH('2-Expenditures'!C277,'Salary and Cost Data'!$Z:$Z,0))</f>
        <v>0.6</v>
      </c>
      <c r="F277" s="600"/>
      <c r="G277" s="600"/>
      <c r="H277" s="600"/>
      <c r="I277" s="150">
        <f t="shared" si="13"/>
        <v>0</v>
      </c>
      <c r="J277" s="438"/>
      <c r="O277" s="116"/>
    </row>
    <row r="278" spans="1:20" hidden="1" outlineLevel="1" x14ac:dyDescent="0.2">
      <c r="A278" s="113" t="s">
        <v>2433</v>
      </c>
      <c r="B278" s="352" t="str">
        <f ca="1">IF(A278="N",B277,IF(LEN(B277)&lt;&gt;1,"A",IFERROR(CHAR(CODE(LOOKUP(2,1/($B$271:OFFSET(B278,-1,0)&lt;&gt;""),$B$271:OFFSET(B278,-1,0)))+1),"A")))</f>
        <v>G</v>
      </c>
      <c r="C278" s="126" t="s">
        <v>70</v>
      </c>
      <c r="D278" s="129">
        <v>0</v>
      </c>
      <c r="E278" s="128">
        <f>INDEX('Salary and Cost Data'!$AA:$AA,MATCH('2-Expenditures'!C278,'Salary and Cost Data'!$Z:$Z,0))</f>
        <v>0.64</v>
      </c>
      <c r="F278" s="600"/>
      <c r="G278" s="600"/>
      <c r="H278" s="600"/>
      <c r="I278" s="150">
        <f t="shared" si="13"/>
        <v>0</v>
      </c>
      <c r="J278" s="438"/>
      <c r="O278" s="116"/>
    </row>
    <row r="279" spans="1:20" hidden="1" outlineLevel="2" x14ac:dyDescent="0.2">
      <c r="A279" s="113" t="s">
        <v>2441</v>
      </c>
      <c r="B279" s="352" t="str">
        <f ca="1">IF(A279="N",B278,IF(LEN(B278)&lt;&gt;1,"A",IFERROR(CHAR(CODE(LOOKUP(2,1/($B$271:OFFSET(B279,-1,0)&lt;&gt;""),$B$271:OFFSET(B279,-1,0)))+1),"A")))</f>
        <v>G</v>
      </c>
      <c r="C279" s="126" t="s">
        <v>76</v>
      </c>
      <c r="D279" s="127">
        <v>0</v>
      </c>
      <c r="E279" s="128">
        <f>INDEX('Salary and Cost Data'!$AA:$AA,MATCH('2-Expenditures'!C279,'Salary and Cost Data'!$Z:$Z,0))</f>
        <v>231.75</v>
      </c>
      <c r="F279" s="600"/>
      <c r="G279" s="600"/>
      <c r="H279" s="600"/>
      <c r="I279" s="150">
        <f t="shared" si="13"/>
        <v>0</v>
      </c>
      <c r="J279" s="438"/>
      <c r="K279" s="104"/>
      <c r="O279" s="116"/>
    </row>
    <row r="280" spans="1:20" hidden="1" outlineLevel="2" x14ac:dyDescent="0.2">
      <c r="A280" s="113" t="s">
        <v>2441</v>
      </c>
      <c r="B280" s="352" t="str">
        <f ca="1">IF(A280="N",B279,IF(LEN(B279)&lt;&gt;1,"A",IFERROR(CHAR(CODE(LOOKUP(2,1/($B$271:OFFSET(B280,-1,0)&lt;&gt;""),$B$271:OFFSET(B280,-1,0)))+1),"A")))</f>
        <v>G</v>
      </c>
      <c r="C280" s="126" t="s">
        <v>2657</v>
      </c>
      <c r="D280" s="127">
        <v>0</v>
      </c>
      <c r="E280" s="128">
        <f>INDEX('Salary and Cost Data'!$AA:$AA,MATCH('2-Expenditures'!C280,'Salary and Cost Data'!$Z:$Z,0))</f>
        <v>35</v>
      </c>
      <c r="F280" s="600"/>
      <c r="G280" s="600"/>
      <c r="H280" s="600"/>
      <c r="I280" s="150">
        <f t="shared" si="13"/>
        <v>0</v>
      </c>
      <c r="J280" s="438"/>
      <c r="O280" s="116"/>
    </row>
    <row r="281" spans="1:20" hidden="1" outlineLevel="2" x14ac:dyDescent="0.2">
      <c r="A281" s="113" t="s">
        <v>2441</v>
      </c>
      <c r="B281" s="352" t="str">
        <f ca="1">IF(A281="N",B280,IF(LEN(B280)&lt;&gt;1,"A",IFERROR(CHAR(CODE(LOOKUP(2,1/($B$271:OFFSET(B281,-1,0)&lt;&gt;""),$B$271:OFFSET(B281,-1,0)))+1),"A")))</f>
        <v>G</v>
      </c>
      <c r="C281" s="126" t="s">
        <v>87</v>
      </c>
      <c r="D281" s="127">
        <v>0</v>
      </c>
      <c r="E281" s="128">
        <f>INDEX('Salary and Cost Data'!$AA:$AA,MATCH('2-Expenditures'!C281,'Salary and Cost Data'!$Z:$Z,0))</f>
        <v>32</v>
      </c>
      <c r="F281" s="600"/>
      <c r="G281" s="600"/>
      <c r="H281" s="600"/>
      <c r="I281" s="150">
        <f t="shared" si="13"/>
        <v>0</v>
      </c>
      <c r="J281" s="438"/>
      <c r="O281" s="116"/>
    </row>
    <row r="282" spans="1:20" hidden="1" outlineLevel="2" x14ac:dyDescent="0.2">
      <c r="A282" s="113" t="s">
        <v>2441</v>
      </c>
      <c r="B282" s="352" t="str">
        <f ca="1">IF(A282="N",B281,IF(LEN(B281)&lt;&gt;1,"A",IFERROR(CHAR(CODE(LOOKUP(2,1/($B$271:OFFSET(B282,-1,0)&lt;&gt;""),$B$271:OFFSET(B282,-1,0)))+1),"A")))</f>
        <v>G</v>
      </c>
      <c r="C282" s="126" t="s">
        <v>92</v>
      </c>
      <c r="D282" s="127">
        <v>0</v>
      </c>
      <c r="E282" s="128">
        <f>INDEX('Salary and Cost Data'!$AA:$AA,MATCH('2-Expenditures'!C282,'Salary and Cost Data'!$Z:$Z,0))</f>
        <v>32</v>
      </c>
      <c r="F282" s="600"/>
      <c r="G282" s="600"/>
      <c r="H282" s="600"/>
      <c r="I282" s="150">
        <f t="shared" si="13"/>
        <v>0</v>
      </c>
      <c r="J282" s="438"/>
      <c r="O282" s="116"/>
    </row>
    <row r="283" spans="1:20" hidden="1" outlineLevel="2" x14ac:dyDescent="0.2">
      <c r="A283" s="113" t="s">
        <v>2441</v>
      </c>
      <c r="B283" s="352" t="str">
        <f ca="1">IF(A283="N",B282,IF(LEN(B282)&lt;&gt;1,"A",IFERROR(CHAR(CODE(LOOKUP(2,1/($B$271:OFFSET(B283,-1,0)&lt;&gt;""),$B$271:OFFSET(B283,-1,0)))+1),"A")))</f>
        <v>G</v>
      </c>
      <c r="C283" s="130" t="s">
        <v>2656</v>
      </c>
      <c r="D283" s="131">
        <v>0</v>
      </c>
      <c r="E283" s="128">
        <f>INDEX('Salary and Cost Data'!$AA:$AA,MATCH('2-Expenditures'!C283,'Salary and Cost Data'!$Z:$Z,0))</f>
        <v>238</v>
      </c>
      <c r="F283" s="601"/>
      <c r="G283" s="601"/>
      <c r="H283" s="601"/>
      <c r="I283" s="151">
        <f>D283*E283</f>
        <v>0</v>
      </c>
      <c r="J283" s="438"/>
      <c r="O283" s="116"/>
    </row>
    <row r="284" spans="1:20" hidden="1" outlineLevel="1" collapsed="1" x14ac:dyDescent="0.2">
      <c r="A284" s="113" t="s">
        <v>2441</v>
      </c>
      <c r="B284" s="352" t="str">
        <f ca="1">IF(A284="N",B283,IF(LEN(B283)&lt;&gt;1,"A",IFERROR(CHAR(CODE(LOOKUP(2,1/($B$271:OFFSET(B284,-1,0)&lt;&gt;""),$B$271:OFFSET(B284,-1,0)))+1),"A")))</f>
        <v>G</v>
      </c>
      <c r="C284" s="130"/>
      <c r="D284" s="131"/>
      <c r="E284" s="132"/>
      <c r="F284" s="601"/>
      <c r="G284" s="601"/>
      <c r="H284" s="601"/>
      <c r="I284" s="151">
        <f t="shared" si="13"/>
        <v>0</v>
      </c>
      <c r="J284" s="438"/>
      <c r="K284" s="182" t="s">
        <v>2575</v>
      </c>
      <c r="O284" s="116"/>
    </row>
    <row r="285" spans="1:20" ht="13.5" hidden="1" outlineLevel="1" thickBot="1" x14ac:dyDescent="0.25">
      <c r="A285" s="113" t="s">
        <v>2441</v>
      </c>
      <c r="B285" s="352" t="str">
        <f ca="1">IF(A285="N",B284,IF(LEN(B284)&lt;&gt;1,"A",IFERROR(CHAR(CODE(LOOKUP(2,1/($B$271:OFFSET(B285,-1,0)&lt;&gt;""),$B$271:OFFSET(B285,-1,0)))+1),"A")))</f>
        <v>G</v>
      </c>
      <c r="C285" s="130"/>
      <c r="D285" s="131"/>
      <c r="E285" s="132"/>
      <c r="F285" s="601"/>
      <c r="G285" s="601"/>
      <c r="H285" s="601"/>
      <c r="I285" s="151">
        <f t="shared" si="13"/>
        <v>0</v>
      </c>
      <c r="J285" s="438"/>
      <c r="O285" s="116"/>
    </row>
    <row r="286" spans="1:20" ht="13.5" hidden="1" outlineLevel="1" thickTop="1" x14ac:dyDescent="0.2">
      <c r="B286" s="354" t="str">
        <f ca="1">IFERROR(CHAR(CODE(LOOKUP(2,1/(B272:OFFSET(B286,-1,0)&lt;&gt;""),B272:OFFSET(B286,-1,0)))+1),"A")</f>
        <v>H</v>
      </c>
      <c r="C286" s="603" t="s">
        <v>2321</v>
      </c>
      <c r="D286" s="604"/>
      <c r="E286" s="604"/>
      <c r="F286" s="604"/>
      <c r="G286" s="604"/>
      <c r="H286" s="604"/>
      <c r="I286" s="364">
        <f ca="1">SUMIFS(I272:OFFSET(I286,-1,0),$A272:OFFSET($A286,-1,0),"Y")</f>
        <v>0</v>
      </c>
      <c r="J286" s="358">
        <f ca="1">SUMIFS(J272:OFFSET(J286,-1,0),$A272:OFFSET($A286,-1,0),"Y")</f>
        <v>0</v>
      </c>
      <c r="O286" s="116"/>
    </row>
    <row r="287" spans="1:20" hidden="1" outlineLevel="1" x14ac:dyDescent="0.2">
      <c r="D287" s="133"/>
      <c r="E287" s="133"/>
      <c r="F287" s="133"/>
      <c r="G287" s="133"/>
      <c r="H287" s="133"/>
      <c r="I287" s="133"/>
      <c r="J287" s="114"/>
      <c r="O287" s="116"/>
    </row>
    <row r="288" spans="1:20" s="314" customFormat="1" ht="19.899999999999999" hidden="1" customHeight="1" outlineLevel="1" x14ac:dyDescent="0.2">
      <c r="A288" s="311"/>
      <c r="B288" s="118" t="s">
        <v>2615</v>
      </c>
      <c r="C288" s="312"/>
      <c r="D288" s="313"/>
      <c r="E288" s="313"/>
      <c r="F288" s="313"/>
      <c r="G288" s="313"/>
      <c r="H288" s="313"/>
      <c r="I288" s="313"/>
      <c r="J288" s="311"/>
      <c r="T288" s="311"/>
    </row>
    <row r="289" spans="1:15" ht="25.5" hidden="1" outlineLevel="1" x14ac:dyDescent="0.2">
      <c r="A289" s="112" t="s">
        <v>2440</v>
      </c>
      <c r="B289" s="349" t="s">
        <v>2317</v>
      </c>
      <c r="C289" s="359" t="s">
        <v>2318</v>
      </c>
      <c r="D289" s="410" t="s">
        <v>2320</v>
      </c>
      <c r="E289" s="410" t="s">
        <v>2319</v>
      </c>
      <c r="F289" s="602" t="s">
        <v>2547</v>
      </c>
      <c r="G289" s="602"/>
      <c r="H289" s="602"/>
      <c r="I289" s="361" t="s">
        <v>2314</v>
      </c>
      <c r="J289"/>
      <c r="O289" s="116"/>
    </row>
    <row r="290" spans="1:15" hidden="1" outlineLevel="1" x14ac:dyDescent="0.2">
      <c r="A290" s="113" t="s">
        <v>2433</v>
      </c>
      <c r="B290" s="352" t="str">
        <f ca="1">IF(A290="N",B289,IF(LEN(B289)&lt;&gt;1,"A",IFERROR(CHAR(CODE(LOOKUP(2,1/($B$289:OFFSET(B290,-1,0)&lt;&gt;""),$B$289:OFFSET(B290,-1,0)))+1),"A")))</f>
        <v>A</v>
      </c>
      <c r="C290" s="134"/>
      <c r="D290" s="135"/>
      <c r="E290" s="136"/>
      <c r="F290" s="600"/>
      <c r="G290" s="600"/>
      <c r="H290" s="600"/>
      <c r="I290" s="125">
        <f>D290*E290</f>
        <v>0</v>
      </c>
      <c r="J290"/>
      <c r="K290" s="106"/>
      <c r="O290" s="116"/>
    </row>
    <row r="291" spans="1:15" hidden="1" outlineLevel="1" x14ac:dyDescent="0.2">
      <c r="A291" s="113" t="s">
        <v>2433</v>
      </c>
      <c r="B291" s="352" t="str">
        <f ca="1">IF(A291="N",B290,IF(LEN(B290)&lt;&gt;1,"A",IFERROR(CHAR(CODE(LOOKUP(2,1/($B$289:OFFSET(B291,-1,0)&lt;&gt;""),$B$289:OFFSET(B291,-1,0)))+1),"A")))</f>
        <v>B</v>
      </c>
      <c r="C291" s="134"/>
      <c r="D291" s="135"/>
      <c r="E291" s="136"/>
      <c r="F291" s="600"/>
      <c r="G291" s="600"/>
      <c r="H291" s="600"/>
      <c r="I291" s="125">
        <f>D291*E291</f>
        <v>0</v>
      </c>
      <c r="J291"/>
      <c r="K291" s="106"/>
      <c r="O291" s="116"/>
    </row>
    <row r="292" spans="1:15" hidden="1" outlineLevel="1" x14ac:dyDescent="0.2">
      <c r="A292" s="113" t="s">
        <v>2433</v>
      </c>
      <c r="B292" s="352" t="str">
        <f ca="1">IF(A292="N",B291,IF(LEN(B291)&lt;&gt;1,"A",IFERROR(CHAR(CODE(LOOKUP(2,1/($B$289:OFFSET(B292,-1,0)&lt;&gt;""),$B$289:OFFSET(B292,-1,0)))+1),"A")))</f>
        <v>C</v>
      </c>
      <c r="C292" s="137"/>
      <c r="D292" s="138"/>
      <c r="E292" s="139"/>
      <c r="F292" s="600"/>
      <c r="G292" s="600"/>
      <c r="H292" s="600"/>
      <c r="I292" s="123">
        <f>D292*E292</f>
        <v>0</v>
      </c>
      <c r="J292"/>
      <c r="O292" s="116"/>
    </row>
    <row r="293" spans="1:15" hidden="1" outlineLevel="1" x14ac:dyDescent="0.2">
      <c r="A293" s="113" t="s">
        <v>2433</v>
      </c>
      <c r="B293" s="352" t="str">
        <f ca="1">IF(A293="N",B292,IF(LEN(B292)&lt;&gt;1,"A",IFERROR(CHAR(CODE(LOOKUP(2,1/($B$289:OFFSET(B293,-1,0)&lt;&gt;""),$B$289:OFFSET(B293,-1,0)))+1),"A")))</f>
        <v>D</v>
      </c>
      <c r="C293" s="137"/>
      <c r="D293" s="138"/>
      <c r="E293" s="139"/>
      <c r="F293" s="600"/>
      <c r="G293" s="600"/>
      <c r="H293" s="600"/>
      <c r="I293" s="123">
        <f>D293*E293</f>
        <v>0</v>
      </c>
      <c r="J293"/>
      <c r="O293" s="116"/>
    </row>
    <row r="294" spans="1:15" ht="13.5" hidden="1" outlineLevel="1" thickBot="1" x14ac:dyDescent="0.25">
      <c r="A294" s="113" t="s">
        <v>2433</v>
      </c>
      <c r="B294" s="352" t="str">
        <f ca="1">IF(A294="N",B293,IF(LEN(B293)&lt;&gt;1,"A",IFERROR(CHAR(CODE(LOOKUP(2,1/($B$289:OFFSET(B294,-1,0)&lt;&gt;""),$B$289:OFFSET(B294,-1,0)))+1),"A")))</f>
        <v>E</v>
      </c>
      <c r="C294" s="140"/>
      <c r="D294" s="141"/>
      <c r="E294" s="142"/>
      <c r="F294" s="600"/>
      <c r="G294" s="600"/>
      <c r="H294" s="600"/>
      <c r="I294" s="366">
        <f t="shared" ref="I294:I304" si="14">D294*E294</f>
        <v>0</v>
      </c>
      <c r="J294"/>
      <c r="O294" s="116"/>
    </row>
    <row r="295" spans="1:15" hidden="1" outlineLevel="2" x14ac:dyDescent="0.2">
      <c r="A295" s="113" t="s">
        <v>2441</v>
      </c>
      <c r="B295" s="352" t="str">
        <f ca="1">IF(A295="N",B294,IF(LEN(B294)&lt;&gt;1,"A",IFERROR(CHAR(CODE(LOOKUP(2,1/($B$289:OFFSET(B295,-1,0)&lt;&gt;""),$B$289:OFFSET(B295,-1,0)))+1),"A")))</f>
        <v>E</v>
      </c>
      <c r="C295" s="140"/>
      <c r="D295" s="141"/>
      <c r="E295" s="142"/>
      <c r="F295" s="600"/>
      <c r="G295" s="600"/>
      <c r="H295" s="600"/>
      <c r="I295" s="366">
        <f t="shared" si="14"/>
        <v>0</v>
      </c>
      <c r="J295"/>
      <c r="O295" s="116"/>
    </row>
    <row r="296" spans="1:15" hidden="1" outlineLevel="2" x14ac:dyDescent="0.2">
      <c r="A296" s="113" t="s">
        <v>2441</v>
      </c>
      <c r="B296" s="352" t="str">
        <f ca="1">IF(A296="N",B295,IF(LEN(B295)&lt;&gt;1,"A",IFERROR(CHAR(CODE(LOOKUP(2,1/($B$289:OFFSET(B296,-1,0)&lt;&gt;""),$B$289:OFFSET(B296,-1,0)))+1),"A")))</f>
        <v>E</v>
      </c>
      <c r="C296" s="140"/>
      <c r="D296" s="141"/>
      <c r="E296" s="142"/>
      <c r="F296" s="600"/>
      <c r="G296" s="600"/>
      <c r="H296" s="600"/>
      <c r="I296" s="366">
        <f t="shared" si="14"/>
        <v>0</v>
      </c>
      <c r="J296"/>
      <c r="O296" s="116"/>
    </row>
    <row r="297" spans="1:15" hidden="1" outlineLevel="2" x14ac:dyDescent="0.2">
      <c r="A297" s="113" t="s">
        <v>2441</v>
      </c>
      <c r="B297" s="352" t="str">
        <f ca="1">IF(A297="N",B296,IF(LEN(B296)&lt;&gt;1,"A",IFERROR(CHAR(CODE(LOOKUP(2,1/($B$289:OFFSET(B297,-1,0)&lt;&gt;""),$B$289:OFFSET(B297,-1,0)))+1),"A")))</f>
        <v>E</v>
      </c>
      <c r="C297" s="140"/>
      <c r="D297" s="141"/>
      <c r="E297" s="142"/>
      <c r="F297" s="600"/>
      <c r="G297" s="600"/>
      <c r="H297" s="600"/>
      <c r="I297" s="366">
        <f t="shared" si="14"/>
        <v>0</v>
      </c>
      <c r="J297"/>
      <c r="O297" s="116"/>
    </row>
    <row r="298" spans="1:15" hidden="1" outlineLevel="2" x14ac:dyDescent="0.2">
      <c r="A298" s="113" t="s">
        <v>2441</v>
      </c>
      <c r="B298" s="352" t="str">
        <f ca="1">IF(A298="N",B297,IF(LEN(B297)&lt;&gt;1,"A",IFERROR(CHAR(CODE(LOOKUP(2,1/($B$289:OFFSET(B298,-1,0)&lt;&gt;""),$B$289:OFFSET(B298,-1,0)))+1),"A")))</f>
        <v>E</v>
      </c>
      <c r="C298" s="140"/>
      <c r="D298" s="141"/>
      <c r="E298" s="142"/>
      <c r="F298" s="600"/>
      <c r="G298" s="600"/>
      <c r="H298" s="600"/>
      <c r="I298" s="366">
        <f t="shared" si="14"/>
        <v>0</v>
      </c>
      <c r="J298"/>
      <c r="O298" s="116"/>
    </row>
    <row r="299" spans="1:15" hidden="1" outlineLevel="2" x14ac:dyDescent="0.2">
      <c r="A299" s="113" t="s">
        <v>2441</v>
      </c>
      <c r="B299" s="352" t="str">
        <f ca="1">IF(A299="N",B298,IF(LEN(B298)&lt;&gt;1,"A",IFERROR(CHAR(CODE(LOOKUP(2,1/($B$289:OFFSET(B299,-1,0)&lt;&gt;""),$B$289:OFFSET(B299,-1,0)))+1),"A")))</f>
        <v>E</v>
      </c>
      <c r="C299" s="140"/>
      <c r="D299" s="141"/>
      <c r="E299" s="142"/>
      <c r="F299" s="600"/>
      <c r="G299" s="600"/>
      <c r="H299" s="600"/>
      <c r="I299" s="366">
        <f t="shared" si="14"/>
        <v>0</v>
      </c>
      <c r="J299"/>
      <c r="O299" s="116"/>
    </row>
    <row r="300" spans="1:15" hidden="1" outlineLevel="2" x14ac:dyDescent="0.2">
      <c r="A300" s="113" t="s">
        <v>2441</v>
      </c>
      <c r="B300" s="352" t="str">
        <f ca="1">IF(A300="N",B299,IF(LEN(B299)&lt;&gt;1,"A",IFERROR(CHAR(CODE(LOOKUP(2,1/($B$289:OFFSET(B300,-1,0)&lt;&gt;""),$B$289:OFFSET(B300,-1,0)))+1),"A")))</f>
        <v>E</v>
      </c>
      <c r="C300" s="140"/>
      <c r="D300" s="141"/>
      <c r="E300" s="142"/>
      <c r="F300" s="600"/>
      <c r="G300" s="600"/>
      <c r="H300" s="600"/>
      <c r="I300" s="366">
        <f t="shared" si="14"/>
        <v>0</v>
      </c>
      <c r="J300"/>
      <c r="O300" s="116"/>
    </row>
    <row r="301" spans="1:15" hidden="1" outlineLevel="2" x14ac:dyDescent="0.2">
      <c r="A301" s="113" t="s">
        <v>2441</v>
      </c>
      <c r="B301" s="352" t="str">
        <f ca="1">IF(A301="N",B300,IF(LEN(B300)&lt;&gt;1,"A",IFERROR(CHAR(CODE(LOOKUP(2,1/($B$289:OFFSET(B301,-1,0)&lt;&gt;""),$B$289:OFFSET(B301,-1,0)))+1),"A")))</f>
        <v>E</v>
      </c>
      <c r="C301" s="140"/>
      <c r="D301" s="141"/>
      <c r="E301" s="142"/>
      <c r="F301" s="600"/>
      <c r="G301" s="600"/>
      <c r="H301" s="600"/>
      <c r="I301" s="366">
        <f t="shared" si="14"/>
        <v>0</v>
      </c>
      <c r="J301"/>
      <c r="O301" s="116"/>
    </row>
    <row r="302" spans="1:15" hidden="1" outlineLevel="2" x14ac:dyDescent="0.2">
      <c r="A302" s="113" t="s">
        <v>2441</v>
      </c>
      <c r="B302" s="352" t="str">
        <f ca="1">IF(A302="N",B301,IF(LEN(B301)&lt;&gt;1,"A",IFERROR(CHAR(CODE(LOOKUP(2,1/($B$289:OFFSET(B302,-1,0)&lt;&gt;""),$B$289:OFFSET(B302,-1,0)))+1),"A")))</f>
        <v>E</v>
      </c>
      <c r="C302" s="140"/>
      <c r="D302" s="141"/>
      <c r="E302" s="142"/>
      <c r="F302" s="600"/>
      <c r="G302" s="600"/>
      <c r="H302" s="600"/>
      <c r="I302" s="366">
        <f t="shared" si="14"/>
        <v>0</v>
      </c>
      <c r="J302"/>
      <c r="O302" s="116"/>
    </row>
    <row r="303" spans="1:15" hidden="1" outlineLevel="2" x14ac:dyDescent="0.2">
      <c r="A303" s="113" t="s">
        <v>2441</v>
      </c>
      <c r="B303" s="352" t="str">
        <f ca="1">IF(A303="N",B302,IF(LEN(B302)&lt;&gt;1,"A",IFERROR(CHAR(CODE(LOOKUP(2,1/($B$289:OFFSET(B303,-1,0)&lt;&gt;""),$B$289:OFFSET(B303,-1,0)))+1),"A")))</f>
        <v>E</v>
      </c>
      <c r="C303" s="140"/>
      <c r="D303" s="141"/>
      <c r="E303" s="142"/>
      <c r="F303" s="600"/>
      <c r="G303" s="600"/>
      <c r="H303" s="600"/>
      <c r="I303" s="366">
        <f t="shared" si="14"/>
        <v>0</v>
      </c>
      <c r="J303"/>
      <c r="O303" s="116"/>
    </row>
    <row r="304" spans="1:15" ht="13.5" hidden="1" outlineLevel="2" thickBot="1" x14ac:dyDescent="0.25">
      <c r="A304" s="113" t="s">
        <v>2441</v>
      </c>
      <c r="B304" s="352" t="str">
        <f ca="1">IF(A304="N",B303,IF(LEN(B303)&lt;&gt;1,"A",IFERROR(CHAR(CODE(LOOKUP(2,1/($B$289:OFFSET(B304,-1,0)&lt;&gt;""),$B$289:OFFSET(B304,-1,0)))+1),"A")))</f>
        <v>E</v>
      </c>
      <c r="C304" s="140"/>
      <c r="D304" s="141"/>
      <c r="E304" s="142"/>
      <c r="F304" s="600"/>
      <c r="G304" s="600"/>
      <c r="H304" s="600"/>
      <c r="I304" s="366">
        <f t="shared" si="14"/>
        <v>0</v>
      </c>
      <c r="J304"/>
      <c r="O304" s="116"/>
    </row>
    <row r="305" spans="2:15" ht="13.5" hidden="1" outlineLevel="1" collapsed="1" thickTop="1" x14ac:dyDescent="0.2">
      <c r="B305" s="354" t="str">
        <f ca="1">IFERROR(CHAR(CODE(LOOKUP(2,1/(B290:OFFSET(B305,-1,0)&lt;&gt;""),B290:OFFSET(B305,-1,0)))+1),"A")</f>
        <v>F</v>
      </c>
      <c r="C305" s="603" t="s">
        <v>2322</v>
      </c>
      <c r="D305" s="604"/>
      <c r="E305" s="604"/>
      <c r="F305" s="604"/>
      <c r="G305" s="604"/>
      <c r="H305" s="604"/>
      <c r="I305" s="362">
        <f ca="1">SUMIFS(I290:OFFSET(I305,-1,0),$A290:OFFSET($A305,-1,0),"Y")</f>
        <v>0</v>
      </c>
      <c r="J305"/>
      <c r="K305" s="182" t="s">
        <v>2570</v>
      </c>
      <c r="O305" s="116"/>
    </row>
    <row r="306" spans="2:15" collapsed="1" x14ac:dyDescent="0.2"/>
  </sheetData>
  <sheetProtection formatCells="0" formatColumns="0" formatRows="0" insertColumns="0" insertRows="0" insertHyperlinks="0" deleteColumns="0" deleteRows="0" sort="0" autoFilter="0" pivotTables="0"/>
  <mergeCells count="166">
    <mergeCell ref="E2:F2"/>
    <mergeCell ref="F234:H234"/>
    <mergeCell ref="F235:H235"/>
    <mergeCell ref="F271:H271"/>
    <mergeCell ref="F274:H274"/>
    <mergeCell ref="F275:H275"/>
    <mergeCell ref="F276:H276"/>
    <mergeCell ref="F277:H277"/>
    <mergeCell ref="F278:H278"/>
    <mergeCell ref="F118:H118"/>
    <mergeCell ref="F119:H119"/>
    <mergeCell ref="F120:H120"/>
    <mergeCell ref="F216:H216"/>
    <mergeCell ref="F163:H163"/>
    <mergeCell ref="F164:H164"/>
    <mergeCell ref="F165:H165"/>
    <mergeCell ref="F171:H171"/>
    <mergeCell ref="F172:H172"/>
    <mergeCell ref="F173:H173"/>
    <mergeCell ref="F174:H174"/>
    <mergeCell ref="F175:H175"/>
    <mergeCell ref="F176:H176"/>
    <mergeCell ref="F212:H212"/>
    <mergeCell ref="F215:H215"/>
    <mergeCell ref="F236:H236"/>
    <mergeCell ref="F237:H237"/>
    <mergeCell ref="F238:H238"/>
    <mergeCell ref="F244:H244"/>
    <mergeCell ref="F245:H245"/>
    <mergeCell ref="F233:H233"/>
    <mergeCell ref="F217:H217"/>
    <mergeCell ref="F218:H218"/>
    <mergeCell ref="F219:H219"/>
    <mergeCell ref="F220:H220"/>
    <mergeCell ref="F221:H221"/>
    <mergeCell ref="F222:H222"/>
    <mergeCell ref="F223:H223"/>
    <mergeCell ref="F224:H224"/>
    <mergeCell ref="F230:H230"/>
    <mergeCell ref="F231:H231"/>
    <mergeCell ref="F232:H232"/>
    <mergeCell ref="F225:H225"/>
    <mergeCell ref="F226:H226"/>
    <mergeCell ref="F178:H178"/>
    <mergeCell ref="F179:H179"/>
    <mergeCell ref="F180:H180"/>
    <mergeCell ref="F181:H181"/>
    <mergeCell ref="F121:H121"/>
    <mergeCell ref="F122:H122"/>
    <mergeCell ref="F123:H123"/>
    <mergeCell ref="F124:H124"/>
    <mergeCell ref="F125:H125"/>
    <mergeCell ref="F126:H126"/>
    <mergeCell ref="F127:H127"/>
    <mergeCell ref="F166:H166"/>
    <mergeCell ref="F167:H167"/>
    <mergeCell ref="F177:H177"/>
    <mergeCell ref="F153:H153"/>
    <mergeCell ref="F156:H156"/>
    <mergeCell ref="F157:H157"/>
    <mergeCell ref="F158:H158"/>
    <mergeCell ref="F159:H159"/>
    <mergeCell ref="F160:H160"/>
    <mergeCell ref="F161:H161"/>
    <mergeCell ref="C128:H128"/>
    <mergeCell ref="F35:H35"/>
    <mergeCell ref="F38:H38"/>
    <mergeCell ref="F39:H39"/>
    <mergeCell ref="F40:H40"/>
    <mergeCell ref="F41:H41"/>
    <mergeCell ref="F37:H37"/>
    <mergeCell ref="F45:H45"/>
    <mergeCell ref="F46:H46"/>
    <mergeCell ref="F94:H94"/>
    <mergeCell ref="F53:H53"/>
    <mergeCell ref="F54:H54"/>
    <mergeCell ref="F55:H55"/>
    <mergeCell ref="F56:H56"/>
    <mergeCell ref="F57:H57"/>
    <mergeCell ref="F66:H66"/>
    <mergeCell ref="F67:H67"/>
    <mergeCell ref="F68:H68"/>
    <mergeCell ref="F60:H60"/>
    <mergeCell ref="F61:H61"/>
    <mergeCell ref="F62:H62"/>
    <mergeCell ref="F63:H63"/>
    <mergeCell ref="F64:H64"/>
    <mergeCell ref="F65:H65"/>
    <mergeCell ref="C305:H305"/>
    <mergeCell ref="F95:H95"/>
    <mergeCell ref="F36:H36"/>
    <mergeCell ref="F154:H154"/>
    <mergeCell ref="F213:H213"/>
    <mergeCell ref="F272:H272"/>
    <mergeCell ref="C168:H168"/>
    <mergeCell ref="C187:H187"/>
    <mergeCell ref="C227:H227"/>
    <mergeCell ref="F47:H47"/>
    <mergeCell ref="C50:H50"/>
    <mergeCell ref="F58:H58"/>
    <mergeCell ref="C69:H69"/>
    <mergeCell ref="F42:H42"/>
    <mergeCell ref="F43:H43"/>
    <mergeCell ref="F44:H44"/>
    <mergeCell ref="F113:H113"/>
    <mergeCell ref="F97:H97"/>
    <mergeCell ref="F98:H98"/>
    <mergeCell ref="F99:H99"/>
    <mergeCell ref="F100:H100"/>
    <mergeCell ref="F48:H48"/>
    <mergeCell ref="F49:H49"/>
    <mergeCell ref="F59:H59"/>
    <mergeCell ref="F96:H96"/>
    <mergeCell ref="F155:H155"/>
    <mergeCell ref="F214:H214"/>
    <mergeCell ref="F273:H273"/>
    <mergeCell ref="F101:H101"/>
    <mergeCell ref="F102:H102"/>
    <mergeCell ref="F103:H103"/>
    <mergeCell ref="F104:H104"/>
    <mergeCell ref="F105:H105"/>
    <mergeCell ref="F106:H106"/>
    <mergeCell ref="F112:H112"/>
    <mergeCell ref="C109:H109"/>
    <mergeCell ref="F107:H107"/>
    <mergeCell ref="F108:H108"/>
    <mergeCell ref="F162:H162"/>
    <mergeCell ref="F114:H114"/>
    <mergeCell ref="F115:H115"/>
    <mergeCell ref="F116:H116"/>
    <mergeCell ref="F117:H117"/>
    <mergeCell ref="F182:H182"/>
    <mergeCell ref="F183:H183"/>
    <mergeCell ref="F184:H184"/>
    <mergeCell ref="F185:H185"/>
    <mergeCell ref="F186:H186"/>
    <mergeCell ref="F284:H284"/>
    <mergeCell ref="F285:H285"/>
    <mergeCell ref="F295:H295"/>
    <mergeCell ref="F239:H239"/>
    <mergeCell ref="F240:H240"/>
    <mergeCell ref="F241:H241"/>
    <mergeCell ref="F242:H242"/>
    <mergeCell ref="F243:H243"/>
    <mergeCell ref="F282:H282"/>
    <mergeCell ref="F280:H280"/>
    <mergeCell ref="F281:H281"/>
    <mergeCell ref="F294:H294"/>
    <mergeCell ref="F283:H283"/>
    <mergeCell ref="F289:H289"/>
    <mergeCell ref="F290:H290"/>
    <mergeCell ref="F291:H291"/>
    <mergeCell ref="F292:H292"/>
    <mergeCell ref="F293:H293"/>
    <mergeCell ref="C286:H286"/>
    <mergeCell ref="F279:H279"/>
    <mergeCell ref="C246:H246"/>
    <mergeCell ref="F301:H301"/>
    <mergeCell ref="F302:H302"/>
    <mergeCell ref="F303:H303"/>
    <mergeCell ref="F304:H304"/>
    <mergeCell ref="F296:H296"/>
    <mergeCell ref="F297:H297"/>
    <mergeCell ref="F298:H298"/>
    <mergeCell ref="F299:H299"/>
    <mergeCell ref="F300:H300"/>
  </mergeCells>
  <conditionalFormatting sqref="B307:B1048576 B1:B94 B109:B247">
    <cfRule type="expression" dxfId="338" priority="49">
      <formula>A1="N"</formula>
    </cfRule>
  </conditionalFormatting>
  <conditionalFormatting sqref="C247:J247 C188:J192 C129:J133 C70:J74 C16:I16 C75:I75 C134:I134 C193:I193 C1:J1 C53:I53 C69:I69 I54:I68 C54:F68 C112:I112 C128:I128 I113:I127 C113:F127 C171:I187 C230:I246 C92:J94 C151:J154 C210:J213 C3:J4 C2:E2 G2:J2 C307:J1048576 C11:J15 C5:H10 J5:J10 C17:C32 F17:I32 C76:C91 F76:I91 C135:C150 F135:I150 C194:C209 F194:I209 C33:J52 C97:J111 C156:J156 C215:J215 C218:J229 D216:J217 C159:J170 D157:J158">
    <cfRule type="expression" dxfId="337" priority="48">
      <formula>$A1="N"</formula>
    </cfRule>
  </conditionalFormatting>
  <conditionalFormatting sqref="B95:B108">
    <cfRule type="expression" dxfId="336" priority="42">
      <formula>A95="N"</formula>
    </cfRule>
  </conditionalFormatting>
  <conditionalFormatting sqref="C95:J96">
    <cfRule type="expression" dxfId="335" priority="41">
      <formula>$A95="N"</formula>
    </cfRule>
  </conditionalFormatting>
  <conditionalFormatting sqref="C155:J155">
    <cfRule type="expression" dxfId="334" priority="39">
      <formula>$A155="N"</formula>
    </cfRule>
  </conditionalFormatting>
  <conditionalFormatting sqref="C214:J214">
    <cfRule type="expression" dxfId="333" priority="37">
      <formula>$A214="N"</formula>
    </cfRule>
  </conditionalFormatting>
  <conditionalFormatting sqref="K32">
    <cfRule type="expression" dxfId="332" priority="108">
      <formula>#REF!="N"</formula>
    </cfRule>
  </conditionalFormatting>
  <conditionalFormatting sqref="K48">
    <cfRule type="expression" dxfId="331" priority="34">
      <formula>#REF!="N"</formula>
    </cfRule>
  </conditionalFormatting>
  <conditionalFormatting sqref="K69">
    <cfRule type="expression" dxfId="330" priority="33">
      <formula>#REF!="N"</formula>
    </cfRule>
  </conditionalFormatting>
  <conditionalFormatting sqref="K91">
    <cfRule type="expression" dxfId="329" priority="32">
      <formula>#REF!="N"</formula>
    </cfRule>
  </conditionalFormatting>
  <conditionalFormatting sqref="K107">
    <cfRule type="expression" dxfId="328" priority="31">
      <formula>#REF!="N"</formula>
    </cfRule>
  </conditionalFormatting>
  <conditionalFormatting sqref="K128">
    <cfRule type="expression" dxfId="327" priority="30">
      <formula>#REF!="N"</formula>
    </cfRule>
  </conditionalFormatting>
  <conditionalFormatting sqref="K150">
    <cfRule type="expression" dxfId="326" priority="29">
      <formula>#REF!="N"</formula>
    </cfRule>
  </conditionalFormatting>
  <conditionalFormatting sqref="K187">
    <cfRule type="expression" dxfId="325" priority="27">
      <formula>#REF!="N"</formula>
    </cfRule>
  </conditionalFormatting>
  <conditionalFormatting sqref="K209">
    <cfRule type="expression" dxfId="324" priority="26">
      <formula>#REF!="N"</formula>
    </cfRule>
  </conditionalFormatting>
  <conditionalFormatting sqref="K246">
    <cfRule type="expression" dxfId="323" priority="24">
      <formula>#REF!="N"</formula>
    </cfRule>
  </conditionalFormatting>
  <conditionalFormatting sqref="K166">
    <cfRule type="expression" dxfId="322" priority="20">
      <formula>#REF!="N"</formula>
    </cfRule>
  </conditionalFormatting>
  <conditionalFormatting sqref="K225">
    <cfRule type="expression" dxfId="321" priority="19">
      <formula>#REF!="N"</formula>
    </cfRule>
  </conditionalFormatting>
  <conditionalFormatting sqref="B248:B306">
    <cfRule type="expression" dxfId="320" priority="17">
      <formula>A248="N"</formula>
    </cfRule>
  </conditionalFormatting>
  <conditionalFormatting sqref="C306:J306 C248:J251 C252:I252 C289:I305 C269:J272 C284:J288 C253:C268 F253:I268 C274:D283 F274:J283">
    <cfRule type="expression" dxfId="319" priority="16">
      <formula>$A248="N"</formula>
    </cfRule>
  </conditionalFormatting>
  <conditionalFormatting sqref="C273:J273">
    <cfRule type="expression" dxfId="318" priority="14">
      <formula>$A273="N"</formula>
    </cfRule>
  </conditionalFormatting>
  <conditionalFormatting sqref="K268">
    <cfRule type="expression" dxfId="317" priority="13">
      <formula>#REF!="N"</formula>
    </cfRule>
  </conditionalFormatting>
  <conditionalFormatting sqref="K305">
    <cfRule type="expression" dxfId="316" priority="12">
      <formula>#REF!="N"</formula>
    </cfRule>
  </conditionalFormatting>
  <conditionalFormatting sqref="K284">
    <cfRule type="expression" dxfId="315" priority="11">
      <formula>#REF!="N"</formula>
    </cfRule>
  </conditionalFormatting>
  <conditionalFormatting sqref="I5:I10">
    <cfRule type="expression" dxfId="314" priority="10">
      <formula>I5=FALSE</formula>
    </cfRule>
  </conditionalFormatting>
  <conditionalFormatting sqref="I5:I10">
    <cfRule type="expression" dxfId="313" priority="9">
      <formula>$A5="N"</formula>
    </cfRule>
  </conditionalFormatting>
  <conditionalFormatting sqref="D17:E32">
    <cfRule type="expression" dxfId="312" priority="8">
      <formula>$A17="N"</formula>
    </cfRule>
  </conditionalFormatting>
  <conditionalFormatting sqref="D76:E91">
    <cfRule type="expression" dxfId="311" priority="7">
      <formula>$A76="N"</formula>
    </cfRule>
  </conditionalFormatting>
  <conditionalFormatting sqref="D135:E150">
    <cfRule type="expression" dxfId="310" priority="6">
      <formula>$A135="N"</formula>
    </cfRule>
  </conditionalFormatting>
  <conditionalFormatting sqref="D194:E209">
    <cfRule type="expression" dxfId="309" priority="5">
      <formula>$A194="N"</formula>
    </cfRule>
  </conditionalFormatting>
  <conditionalFormatting sqref="D253:E268">
    <cfRule type="expression" dxfId="308" priority="4">
      <formula>$A253="N"</formula>
    </cfRule>
  </conditionalFormatting>
  <conditionalFormatting sqref="E274:E283">
    <cfRule type="expression" dxfId="307" priority="3">
      <formula>$A274="N"</formula>
    </cfRule>
  </conditionalFormatting>
  <conditionalFormatting sqref="C216:C217">
    <cfRule type="expression" dxfId="306" priority="2">
      <formula>$A216="N"</formula>
    </cfRule>
  </conditionalFormatting>
  <conditionalFormatting sqref="C157:C158">
    <cfRule type="expression" dxfId="305" priority="1">
      <formula>$A157="N"</formula>
    </cfRule>
  </conditionalFormatting>
  <dataValidations xWindow="1185" yWindow="320" count="21">
    <dataValidation type="list" allowBlank="1" showInputMessage="1" showErrorMessage="1" prompt="Toggle this field to include/exclude a fiscal year from your worksheet." sqref="A5:A10">
      <formula1>"Y,N"</formula1>
    </dataValidation>
    <dataValidation allowBlank="1" showInputMessage="1" showErrorMessage="1" prompt="Toggle this field (Y/N) to include or exclude a row from the analysis. Excluded rows will be grayed out and shown in striketype" sqref="A32:A74 A13:A15 A91:A133 A150:A192 A209:A251 A268:A305"/>
    <dataValidation allowBlank="1" showInputMessage="1" showErrorMessage="1" prompt="This field pulls from the FTE Entry Tab.  Toggle Y/N on that tab to include/exlcude FTE from the analysis." sqref="A134:A149 A252:A267 A193:A208 A75:A90 A16:A31"/>
    <dataValidation allowBlank="1" showInputMessage="1" showErrorMessage="1" promptTitle="Leave Blank" prompt="These costs will never be centrally appropriated, so please leave blank." sqref="J156:J167 J97:J108 J38:J49 J215:J226 J274:J285"/>
    <dataValidation type="whole" allowBlank="1" showInputMessage="1" showErrorMessage="1" promptTitle="Do Not Edit" prompt="This row shows the total amount for costs (HLD, supplemental PERA, indirect costs, etc) that are typically centrally appropriated.  The spreadsheet will adjust between centrally appropriated and appropriated in bill based on FTE Entry tab.  Do not edit." sqref="D95:D96 D154:D155 D36:D37 D213:D214 D272:D273">
      <formula1>1</formula1>
      <formula2>1</formula2>
    </dataValidation>
    <dataValidation allowBlank="1" showInputMessage="1" showErrorMessage="1" promptTitle="Do Not Edit" prompt="FTE information is populating from the FTE Entry Tab.  Do not edit except to expand/add rows so all FTE is visible.  Make any adjustments to FTE amounts/costs on the FTE Entry tab." sqref="B75:I91 B16:I32 B193:I209 B134:I150 B252:I268"/>
    <dataValidation allowBlank="1" showInputMessage="1" showErrorMessage="1" promptTitle="Do Not Edit" prompt="These are the fiscal years covered by the bill.  Data is populating from elsewhere on this tab.  If they are grayed out/in strike type, toggle the cell in Column A to &quot;Y&quot; to include in the analysis" sqref="C5:H10"/>
    <dataValidation allowBlank="1" showInputMessage="1" showErrorMessage="1" promptTitle="Data Label" prompt="Data labels will automatically populate for rows included in the analysis (i.e., marked as &quot;Y&quot; in Column A).  You may need to manually adjust in some cases." sqref="B5:B10 B171:B186 B271:B286 B112:B127 B53:B68 B35:B50 B94:B109 B289:B304 B153:B168 B212:B227 B230:B245"/>
    <dataValidation allowBlank="1" showInputMessage="1" showErrorMessage="1" promptTitle="Standard Costs" prompt="Use this section to enter common costs for which common policies specify a standard amout (legal services, mileage, DOR tax costs, OIT contract programming, etc)." sqref="C97:C108 C215:C226 C274:C285 C35 C38:C49 C94 C153 C212 C271 C156:C167"/>
    <dataValidation allowBlank="1" showInputMessage="1" showErrorMessage="1" promptTitle="Do Not Edit" prompt="Total for each row is calculating automatically." sqref="I215:I227 I156:I168 I38:I50 I53:I69 I97:I109 I230:I246 I171:I187 I112:I128 I274:I286 I289:I305"/>
    <dataValidation allowBlank="1" showInputMessage="1" showErrorMessage="1" promptTitle="Enter Number of Units" prompt="Enter the number of units for common costs lsited in the FN ommon policies (legal services, mileage, DOR tax costs, OIT contract programming, etc)." sqref="D212 D35 D38:D49 D153 D215:D226 D94 D97:D108 D156:D167 D271 D274:D285"/>
    <dataValidation allowBlank="1" showInputMessage="1" showErrorMessage="1" promptTitle="Standard Cost" prompt="This is a standard cost.  Use the Non-Standard Expenditure table below for more unique costs not specified in the Common Policies_x000a_" sqref="E212 E35 E215:E226 E153 E156:E167 E94 E38:E49 E97:E108 E271 E274:E285"/>
    <dataValidation allowBlank="1" showInputMessage="1" showErrorMessage="1" promptTitle="Source/Notes" prompt="Explain or justify costs as necessary." sqref="F35:H35 F212:H212 F38:H49 G53:H53 F53:F68 F215:H226 F97:H108 G230:H230 G112:H112 F156:H167 F112:F127 G171:H171 F230:F245 F171:F186 F94:H94 F153:H153 F271:H271 F274:H285 G289:H289 F289:F304"/>
    <dataValidation allowBlank="1" showInputMessage="1" showErrorMessage="1" promptTitle="Do Not Edit" prompt="This row shows the total amount for costs (HLD, supplemental PERA, indirect costs, etc) that are typically centrally appropriated.  The spreadsheet will adjust between centrally appropriated and appropriated in bill based on FTE Entry tab.  Do not edit._x000a_" sqref="E154:E155 E213:E214 F36:H36 E95:E96 E36:E37 F95:H95 F154:H154 F213:H213 F272:H272 E272:E273"/>
    <dataValidation allowBlank="1" showInputMessage="1" showErrorMessage="1" promptTitle="Do Not Edit" prompt="Totals for this row are calculating automatically, including adjusting for centrally appropriated and bill appropriations, as listed in Table 3 on the FTE Entry Tab." sqref="I154:J155 I95:J96 I36:J37 I213:J214 I272:J273"/>
    <dataValidation allowBlank="1" showInputMessage="1" showErrorMessage="1" promptTitle="Non-Standard Expense" prompt="Use this section to enter non-standard costs.  As necessary, enter the number of units and the cost per unit.  You can link this section with the Calculations Tab for more complicated calculations." sqref="C171:C186 C53:C68 C230:C245 C112:C127 C289:C304"/>
    <dataValidation allowBlank="1" showInputMessage="1" showErrorMessage="1" promptTitle="Enter Number of Units" prompt="Use this section to enter non-standard costs.  As necessary, enter the number of units and the cost per unit.  You can link this section with the Calculations Tab for more complicated calculations." sqref="D171:D186 D53:D68 D230:D245 D112:D127 D289:D304"/>
    <dataValidation allowBlank="1" showInputMessage="1" showErrorMessage="1" promptTitle="Enter Cost per Unit" prompt="Use this section to enter non-standard costs.  As necessary, enter the number of units and the cost per unit.  You can link this section with the Calculations Tab for more complicated calculations." sqref="E171:E186 E53:E68 E230:E245 E112:E127 E289:E304"/>
    <dataValidation allowBlank="1" showInputMessage="1" showErrorMessage="1" promptTitle="Do Not Edit" prompt="This row shows the total amount for non-standard FTE cost.  It is populating from Table 4 on the FTE Entry tab.  Central vs bill appropriation is based on the selection in that table.  Do not edit._x000a_" sqref="F37:H37 F96:H96 F155:H155 F214:H214 F273:H273"/>
    <dataValidation allowBlank="1" showInputMessage="1" showErrorMessage="1" promptTitle="Non-standard FTE Costs" prompt="This row shows the total amount for non-standard FTE cost.  It is populating from Table 4 on the FTE Entry tab.  Central vs bill appropriation is based on the selection in that table.  Do not edit." sqref="C37 C96 C155 C214 C273"/>
    <dataValidation allowBlank="1" showInputMessage="1" showErrorMessage="1" promptTitle="Centrally Appropriated/POTS" prompt="This row shows the total amount for costs (HLD, supplemental PERA, indirect costs, etc) that are typically centrally appropriated.  The spreadsheet will adjust between centrally appropriated and appropriated in bill based on FTE Entry tab.  Do not edit." sqref="C36 C95 C154 C213 C272"/>
  </dataValidations>
  <pageMargins left="0.7" right="0.7" top="0.75" bottom="0.75" header="0.3" footer="0.3"/>
  <pageSetup scale="76" orientation="landscape" r:id="rId1"/>
  <extLst>
    <ext xmlns:x14="http://schemas.microsoft.com/office/spreadsheetml/2009/9/main" uri="{CCE6A557-97BC-4b89-ADB6-D9C93CAAB3DF}">
      <x14:dataValidations xmlns:xm="http://schemas.microsoft.com/office/excel/2006/main" xWindow="1185" yWindow="320" count="1">
        <x14:dataValidation type="list" allowBlank="1" showInputMessage="1" showErrorMessage="1">
          <x14:formula1>
            <xm:f>'Salary and Cost Data'!$W$12:$W$36</xm:f>
          </x14:formula1>
          <xm:sqref>C2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W307"/>
  <sheetViews>
    <sheetView showGridLines="0" showZeros="0" zoomScale="80" zoomScaleNormal="80" zoomScaleSheetLayoutView="80" workbookViewId="0"/>
  </sheetViews>
  <sheetFormatPr defaultColWidth="9.140625" defaultRowHeight="12.75" outlineLevelRow="2" x14ac:dyDescent="0.2"/>
  <cols>
    <col min="1" max="1" width="8.42578125" style="162" bestFit="1" customWidth="1"/>
    <col min="2" max="2" width="14.7109375" style="116" customWidth="1"/>
    <col min="3" max="3" width="45" style="116" bestFit="1" customWidth="1"/>
    <col min="4" max="11" width="14.7109375" style="116" customWidth="1"/>
    <col min="12" max="12" width="37.42578125" style="116" customWidth="1"/>
    <col min="13" max="13" width="8.28515625" style="116" customWidth="1"/>
    <col min="14" max="14" width="8.28515625" customWidth="1"/>
    <col min="15" max="18" width="14.7109375" style="491" customWidth="1"/>
    <col min="19" max="19" width="8.28515625" style="116" customWidth="1"/>
    <col min="20" max="22" width="9.140625" style="114"/>
    <col min="23" max="16384" width="9.140625" style="116"/>
  </cols>
  <sheetData>
    <row r="1" spans="1:23" s="114" customFormat="1" ht="22.15" customHeight="1" x14ac:dyDescent="0.2">
      <c r="A1" s="162"/>
      <c r="B1" s="611" t="s">
        <v>2336</v>
      </c>
      <c r="C1" s="613" t="s">
        <v>2617</v>
      </c>
      <c r="D1" s="615" t="s">
        <v>2412</v>
      </c>
      <c r="E1" s="371" t="s">
        <v>2292</v>
      </c>
      <c r="F1" s="371" t="s">
        <v>2293</v>
      </c>
      <c r="G1" s="371" t="s">
        <v>2294</v>
      </c>
      <c r="H1" s="371" t="s">
        <v>2295</v>
      </c>
      <c r="I1" s="351" t="s">
        <v>2430</v>
      </c>
      <c r="J1" s="116"/>
      <c r="K1" s="116"/>
      <c r="L1" s="116"/>
      <c r="M1" s="116"/>
      <c r="N1"/>
      <c r="O1" s="491"/>
      <c r="P1" s="491"/>
      <c r="Q1" s="491"/>
      <c r="R1" s="491"/>
      <c r="W1" s="116"/>
    </row>
    <row r="2" spans="1:23" s="114" customFormat="1" ht="20.45" customHeight="1" x14ac:dyDescent="0.2">
      <c r="A2" s="162"/>
      <c r="B2" s="612"/>
      <c r="C2" s="614"/>
      <c r="D2" s="615"/>
      <c r="E2" s="369">
        <v>1</v>
      </c>
      <c r="F2" s="369"/>
      <c r="G2" s="369"/>
      <c r="H2" s="369"/>
      <c r="I2" s="152" t="b">
        <f>SUM(E2:H2)=1</f>
        <v>1</v>
      </c>
      <c r="J2" s="116"/>
      <c r="K2" s="116"/>
      <c r="L2" s="116"/>
      <c r="M2" s="116"/>
      <c r="N2"/>
      <c r="O2" s="491"/>
      <c r="P2" s="491"/>
      <c r="Q2" s="491"/>
      <c r="R2" s="491"/>
      <c r="W2" s="116"/>
    </row>
    <row r="3" spans="1:23" s="114" customFormat="1" x14ac:dyDescent="0.2">
      <c r="A3" s="162"/>
      <c r="B3" s="116"/>
      <c r="K3" s="116"/>
      <c r="L3" s="116"/>
      <c r="M3" s="116"/>
      <c r="N3"/>
      <c r="O3" s="491"/>
      <c r="P3" s="492"/>
      <c r="Q3" s="492"/>
      <c r="R3" s="492"/>
      <c r="W3" s="116"/>
    </row>
    <row r="4" spans="1:23" s="311" customFormat="1" ht="19.899999999999999" customHeight="1" x14ac:dyDescent="0.2">
      <c r="A4" s="324"/>
      <c r="B4" s="118" t="s">
        <v>2386</v>
      </c>
      <c r="C4" s="372"/>
      <c r="D4" s="373"/>
      <c r="E4" s="373"/>
      <c r="F4" s="373"/>
      <c r="G4" s="373"/>
      <c r="H4" s="373"/>
      <c r="I4" s="373"/>
      <c r="J4" s="373"/>
      <c r="K4" s="373"/>
      <c r="L4" s="373"/>
      <c r="M4" s="373"/>
      <c r="N4"/>
      <c r="O4" s="493"/>
      <c r="P4" s="494"/>
      <c r="Q4" s="494"/>
      <c r="R4" s="494"/>
      <c r="W4" s="116"/>
    </row>
    <row r="5" spans="1:23" s="114" customFormat="1" ht="25.5" x14ac:dyDescent="0.2">
      <c r="A5" s="163" t="s">
        <v>2440</v>
      </c>
      <c r="B5" s="349" t="s">
        <v>2317</v>
      </c>
      <c r="C5" s="350" t="s">
        <v>2273</v>
      </c>
      <c r="D5" s="351" t="s">
        <v>2287</v>
      </c>
      <c r="E5" s="412" t="s">
        <v>2292</v>
      </c>
      <c r="F5" s="412" t="s">
        <v>2293</v>
      </c>
      <c r="G5" s="412" t="s">
        <v>2294</v>
      </c>
      <c r="H5" s="412" t="s">
        <v>2295</v>
      </c>
      <c r="I5" s="351" t="s">
        <v>2314</v>
      </c>
      <c r="J5" s="424" t="s">
        <v>2291</v>
      </c>
      <c r="K5" s="351" t="s">
        <v>2338</v>
      </c>
      <c r="L5" s="350" t="s">
        <v>2430</v>
      </c>
      <c r="M5" s="351" t="s">
        <v>2430</v>
      </c>
      <c r="N5" s="491"/>
      <c r="P5" s="491"/>
      <c r="Q5" s="491"/>
      <c r="R5" s="491"/>
      <c r="W5" s="116"/>
    </row>
    <row r="6" spans="1:23" s="114" customFormat="1" x14ac:dyDescent="0.2">
      <c r="A6" s="164" t="str">
        <f>'2-Expenditures'!A6</f>
        <v>N</v>
      </c>
      <c r="B6" s="352" t="str">
        <f ca="1">IF(A6="N",B5,IF(LEN(B5)&lt;&gt;1,"A",IFERROR(CHAR(CODE(LOOKUP(2,1/($B$6:OFFSET(B6,-1,0)&lt;&gt;""),$B$6:OFFSET(B6,-1,0)))+1),"A")))</f>
        <v>Row</v>
      </c>
      <c r="C6" s="144" t="str">
        <f>INDEX('Salary and Cost Data'!$AJ$2:$AN$2,MATCH(N6,'Salary and Cost Data'!$AJ$5:$AN$5,0))</f>
        <v>FY 2023-24</v>
      </c>
      <c r="D6" s="144">
        <f>IF(A6="Y",D32,0)</f>
        <v>0</v>
      </c>
      <c r="E6" s="160">
        <f>IF(A6="Y",E32+E50+E69,0)</f>
        <v>0</v>
      </c>
      <c r="F6" s="160">
        <f>IF(A6="Y",F32+F50+F69,0)</f>
        <v>0</v>
      </c>
      <c r="G6" s="160">
        <f>IF(A6="Y",G32+G50+G69,0)</f>
        <v>0</v>
      </c>
      <c r="H6" s="160">
        <f>IF(A6="Y",H32+H50+H69,0)</f>
        <v>0</v>
      </c>
      <c r="I6" s="160">
        <f>IF(A6="Y",I32+I50+I69,0)</f>
        <v>0</v>
      </c>
      <c r="J6" s="160">
        <f>IF(A6="Y",J32+J50,0)</f>
        <v>0</v>
      </c>
      <c r="K6" s="411">
        <f>SUM(I6:J6)</f>
        <v>0</v>
      </c>
      <c r="L6" s="152" t="b">
        <f>SUM(E6:H6)=I6</f>
        <v>1</v>
      </c>
      <c r="M6" s="152" t="b">
        <f>K6='2-Expenditures'!H6</f>
        <v>1</v>
      </c>
      <c r="N6" t="s">
        <v>2274</v>
      </c>
      <c r="P6" s="491"/>
      <c r="Q6" s="491"/>
      <c r="R6" s="491"/>
      <c r="W6" s="116"/>
    </row>
    <row r="7" spans="1:23" s="114" customFormat="1" x14ac:dyDescent="0.2">
      <c r="A7" s="164" t="str">
        <f>'2-Expenditures'!A7</f>
        <v>Y</v>
      </c>
      <c r="B7" s="352" t="str">
        <f ca="1">IF(A7="N",B6,IF(LEN(B6)&lt;&gt;1,"A",IFERROR(CHAR(CODE(LOOKUP(2,1/($B$6:OFFSET(B7,-1,0)&lt;&gt;""),$B$6:OFFSET(B7,-1,0)))+1),"A")))</f>
        <v>A</v>
      </c>
      <c r="C7" s="144" t="str">
        <f>INDEX('Salary and Cost Data'!$AJ$2:$AN$2,MATCH(N7,'Salary and Cost Data'!$AJ$5:$AN$5,0))</f>
        <v>FY 2024-25</v>
      </c>
      <c r="D7" s="144">
        <f ca="1">IF(A7="Y",D91,0)</f>
        <v>0</v>
      </c>
      <c r="E7" s="160">
        <f ca="1">IF(A7="Y",E91+E109+E128,0)</f>
        <v>0</v>
      </c>
      <c r="F7" s="160">
        <f ca="1">IF(A7="Y",F91+F109+F128,0)</f>
        <v>0</v>
      </c>
      <c r="G7" s="160">
        <f ca="1">IF(A7="Y",G91+G109+G128,0)</f>
        <v>0</v>
      </c>
      <c r="H7" s="160">
        <f ca="1">IF(A7="Y",H91+H109+H128,0)</f>
        <v>0</v>
      </c>
      <c r="I7" s="160">
        <f ca="1">IF(A7="Y",I91+I109+I128,0)</f>
        <v>0</v>
      </c>
      <c r="J7" s="160">
        <f ca="1">IF(A7="Y",J91+J109,0)</f>
        <v>0</v>
      </c>
      <c r="K7" s="411">
        <f ca="1">SUM(I7:J7)</f>
        <v>0</v>
      </c>
      <c r="L7" s="152" t="b">
        <f ca="1">SUM(E7:H7)=I7</f>
        <v>1</v>
      </c>
      <c r="M7" s="152" t="b">
        <f ca="1">K7='2-Expenditures'!H7</f>
        <v>1</v>
      </c>
      <c r="N7" t="s">
        <v>2275</v>
      </c>
      <c r="P7" s="491"/>
      <c r="Q7" s="491"/>
      <c r="R7" s="491"/>
      <c r="W7" s="116"/>
    </row>
    <row r="8" spans="1:23" s="114" customFormat="1" x14ac:dyDescent="0.2">
      <c r="A8" s="164" t="str">
        <f>'2-Expenditures'!A8</f>
        <v>Y</v>
      </c>
      <c r="B8" s="352" t="str">
        <f ca="1">IF(A8="N",B7,IF(LEN(B7)&lt;&gt;1,"A",IFERROR(CHAR(CODE(LOOKUP(2,1/($B$6:OFFSET(B8,-1,0)&lt;&gt;""),$B$6:OFFSET(B8,-1,0)))+1),"A")))</f>
        <v>B</v>
      </c>
      <c r="C8" s="144" t="str">
        <f>INDEX('Salary and Cost Data'!$AJ$2:$AN$2,MATCH(N8,'Salary and Cost Data'!$AJ$5:$AN$5,0))</f>
        <v>FY 2025-26</v>
      </c>
      <c r="D8" s="144">
        <f ca="1">IF(A8="Y",D150,0)</f>
        <v>0</v>
      </c>
      <c r="E8" s="160">
        <f ca="1">IF(A8="Y",E150+E168+E187,0)</f>
        <v>0</v>
      </c>
      <c r="F8" s="160">
        <f ca="1">IF(A8="Y",F150+F168+F187,0)</f>
        <v>0</v>
      </c>
      <c r="G8" s="160">
        <f ca="1">IF(A8="Y",G150+G168+G187,0)</f>
        <v>0</v>
      </c>
      <c r="H8" s="160">
        <f ca="1">IF(A8="Y",H150+H168+H187,0)</f>
        <v>0</v>
      </c>
      <c r="I8" s="160">
        <f ca="1">IF(A8="Y",I150+I168+I187,0)</f>
        <v>0</v>
      </c>
      <c r="J8" s="160">
        <f ca="1">IF(A8="Y",J150+J168,0)</f>
        <v>0</v>
      </c>
      <c r="K8" s="411">
        <f ca="1">SUM(I8:J8)</f>
        <v>0</v>
      </c>
      <c r="L8" s="152" t="b">
        <f ca="1">SUM(E8:H8)=I8</f>
        <v>1</v>
      </c>
      <c r="M8" s="152" t="b">
        <f ca="1">K8='2-Expenditures'!H8</f>
        <v>1</v>
      </c>
      <c r="N8" t="s">
        <v>2276</v>
      </c>
      <c r="P8" s="491"/>
      <c r="Q8" s="491"/>
      <c r="R8" s="113"/>
      <c r="W8" s="116"/>
    </row>
    <row r="9" spans="1:23" s="114" customFormat="1" x14ac:dyDescent="0.2">
      <c r="A9" s="164" t="str">
        <f>'2-Expenditures'!A9</f>
        <v>N</v>
      </c>
      <c r="B9" s="352" t="str">
        <f ca="1">IF(A9="N",B8,IF(LEN(B8)&lt;&gt;1,"A",IFERROR(CHAR(CODE(LOOKUP(2,1/($B$6:OFFSET(B9,-1,0)&lt;&gt;""),$B$6:OFFSET(B9,-1,0)))+1),"A")))</f>
        <v>B</v>
      </c>
      <c r="C9" s="144" t="str">
        <f>INDEX('Salary and Cost Data'!$AJ$2:$AN$2,MATCH(N9,'Salary and Cost Data'!$AJ$5:$AN$5,0))</f>
        <v>FY 2026-27</v>
      </c>
      <c r="D9" s="144">
        <f>IF(A9="Y",D209,0)</f>
        <v>0</v>
      </c>
      <c r="E9" s="160">
        <f>IF(A9="Y",E209+E227+E246,0)</f>
        <v>0</v>
      </c>
      <c r="F9" s="160">
        <f>IF(A9="Y",F209+F227+F246,0)</f>
        <v>0</v>
      </c>
      <c r="G9" s="160">
        <f>IF(A9="Y",G209+G227+G246,0)</f>
        <v>0</v>
      </c>
      <c r="H9" s="160">
        <f>IF(A9="Y",H209+H227+H246,0)</f>
        <v>0</v>
      </c>
      <c r="I9" s="160">
        <f>IF(A9="Y",I209+I227+I246,0)</f>
        <v>0</v>
      </c>
      <c r="J9" s="160">
        <f>IF(A9="Y",J209+J227,0)</f>
        <v>0</v>
      </c>
      <c r="K9" s="411">
        <f>SUM(I9:J9)</f>
        <v>0</v>
      </c>
      <c r="L9" s="152" t="b">
        <f>SUM(E9:H9)=I9</f>
        <v>1</v>
      </c>
      <c r="M9" s="152" t="b">
        <f>K9='2-Expenditures'!H9</f>
        <v>1</v>
      </c>
      <c r="N9" t="s">
        <v>2277</v>
      </c>
      <c r="P9" s="491"/>
      <c r="Q9" s="491"/>
      <c r="R9" s="491"/>
      <c r="W9" s="116"/>
    </row>
    <row r="10" spans="1:23" s="114" customFormat="1" x14ac:dyDescent="0.2">
      <c r="A10" s="164" t="str">
        <f>'2-Expenditures'!A10</f>
        <v>N</v>
      </c>
      <c r="B10" s="352" t="str">
        <f ca="1">IF(A10="N",B9,IF(LEN(B9)&lt;&gt;1,"A",IFERROR(CHAR(CODE(LOOKUP(2,1/($B$6:OFFSET(B10,-1,0)&lt;&gt;""),$B$6:OFFSET(B10,-1,0)))+1),"A")))</f>
        <v>B</v>
      </c>
      <c r="C10" s="144" t="str">
        <f>INDEX('Salary and Cost Data'!$AJ$2:$AN$2,MATCH(N10,'Salary and Cost Data'!$AJ$5:$AN$5,0))</f>
        <v>FY 2027-28</v>
      </c>
      <c r="D10" s="144">
        <f>IF(A10="Y",D268,0)</f>
        <v>0</v>
      </c>
      <c r="E10" s="160">
        <f>IF(A10="Y",E268+E286+E305,0)</f>
        <v>0</v>
      </c>
      <c r="F10" s="160">
        <f>IF(A10="Y",F268+F286+F305,0)</f>
        <v>0</v>
      </c>
      <c r="G10" s="160">
        <f>IF(A10="Y",G268+G286+G305,0)</f>
        <v>0</v>
      </c>
      <c r="H10" s="160">
        <f>IF(A10="Y",H268+H286+H305,0)</f>
        <v>0</v>
      </c>
      <c r="I10" s="160">
        <f>IF(A10="Y",I268+I286+I305,0)</f>
        <v>0</v>
      </c>
      <c r="J10" s="160">
        <f>IF(A10="Y",J268+J286,0)</f>
        <v>0</v>
      </c>
      <c r="K10" s="411">
        <f>SUM(I10:J10)</f>
        <v>0</v>
      </c>
      <c r="L10" s="152" t="b">
        <f>SUM(E10:H10)=I10</f>
        <v>1</v>
      </c>
      <c r="M10" s="152" t="b">
        <f>K10='2-Expenditures'!H10</f>
        <v>1</v>
      </c>
      <c r="N10" t="s">
        <v>2278</v>
      </c>
      <c r="P10" s="491"/>
      <c r="Q10" s="491"/>
      <c r="R10" s="491"/>
      <c r="W10" s="116"/>
    </row>
    <row r="11" spans="1:23" s="114" customFormat="1" x14ac:dyDescent="0.2">
      <c r="A11" s="164">
        <f>'2-Expenditures'!A11</f>
        <v>0</v>
      </c>
      <c r="C11" s="120"/>
      <c r="D11" s="116"/>
      <c r="E11" s="116"/>
      <c r="F11" s="116"/>
      <c r="G11" s="116"/>
      <c r="H11" s="116"/>
      <c r="I11" s="116"/>
      <c r="J11" s="116"/>
      <c r="K11" s="116"/>
      <c r="L11" s="116"/>
      <c r="M11" s="116"/>
      <c r="N11"/>
      <c r="O11" s="491"/>
      <c r="P11" s="491"/>
      <c r="Q11" s="491"/>
      <c r="R11" s="491"/>
      <c r="W11" s="116"/>
    </row>
    <row r="12" spans="1:23" s="114" customFormat="1" x14ac:dyDescent="0.2">
      <c r="A12" s="164">
        <f>'2-Expenditures'!A12</f>
        <v>0</v>
      </c>
      <c r="B12" s="318" t="s">
        <v>2274</v>
      </c>
      <c r="C12" s="319" t="s">
        <v>2407</v>
      </c>
      <c r="D12" s="116"/>
      <c r="E12" s="116"/>
      <c r="F12" s="116"/>
      <c r="G12" s="116"/>
      <c r="H12" s="116"/>
      <c r="I12" s="116"/>
      <c r="J12" s="116"/>
      <c r="K12" s="116"/>
      <c r="L12" s="116"/>
      <c r="M12" s="116"/>
      <c r="N12"/>
      <c r="O12" s="491"/>
      <c r="P12" s="491"/>
      <c r="Q12" s="491"/>
      <c r="R12" s="491"/>
      <c r="W12" s="116"/>
    </row>
    <row r="13" spans="1:23" s="114" customFormat="1" ht="31.5" hidden="1" outlineLevel="1" x14ac:dyDescent="0.2">
      <c r="A13" s="164">
        <f>'2-Expenditures'!A13</f>
        <v>0</v>
      </c>
      <c r="B13" s="121" t="s">
        <v>2274</v>
      </c>
      <c r="C13" s="121" t="str">
        <f>INDEX('Salary and Cost Data'!$AJ$2:$AN$2,MATCH('2-Expenditures'!B13,'Salary and Cost Data'!$AJ$5:$AN$5,0))</f>
        <v>FY 2023-24</v>
      </c>
      <c r="D13" s="121"/>
      <c r="E13" s="121"/>
      <c r="F13" s="121"/>
      <c r="G13" s="121"/>
      <c r="H13" s="121"/>
      <c r="I13" s="121"/>
      <c r="J13" s="121"/>
      <c r="K13" s="121"/>
      <c r="L13" s="121"/>
      <c r="M13" s="121"/>
      <c r="N13" s="121"/>
      <c r="O13" s="495"/>
      <c r="P13" s="495"/>
      <c r="Q13" s="495"/>
      <c r="R13" s="495"/>
      <c r="S13" s="121"/>
      <c r="W13" s="116"/>
    </row>
    <row r="14" spans="1:23" s="114" customFormat="1" ht="15.75" hidden="1" outlineLevel="1" x14ac:dyDescent="0.2">
      <c r="A14" s="164">
        <f>'2-Expenditures'!A14</f>
        <v>0</v>
      </c>
      <c r="B14" s="122"/>
      <c r="C14" s="120"/>
      <c r="D14" s="116"/>
      <c r="E14" s="116"/>
      <c r="F14" s="116"/>
      <c r="G14" s="116"/>
      <c r="H14" s="116"/>
      <c r="I14" s="116"/>
      <c r="J14" s="116"/>
      <c r="K14" s="116"/>
      <c r="L14" s="116"/>
      <c r="M14" s="116"/>
      <c r="N14"/>
      <c r="O14" s="491"/>
      <c r="P14" s="491"/>
      <c r="Q14" s="491"/>
      <c r="R14" s="491"/>
      <c r="S14" s="116"/>
      <c r="W14" s="116"/>
    </row>
    <row r="15" spans="1:23" s="311" customFormat="1" ht="19.899999999999999" hidden="1" customHeight="1" outlineLevel="1" x14ac:dyDescent="0.2">
      <c r="A15" s="323">
        <f>'2-Expenditures'!A15</f>
        <v>0</v>
      </c>
      <c r="B15" s="118" t="s">
        <v>2395</v>
      </c>
      <c r="C15" s="312"/>
      <c r="D15" s="312"/>
      <c r="E15" s="312"/>
      <c r="F15" s="312"/>
      <c r="G15" s="312"/>
      <c r="H15" s="312"/>
      <c r="I15" s="312"/>
      <c r="J15" s="312"/>
      <c r="K15" s="312"/>
      <c r="L15" s="373"/>
      <c r="M15" s="312"/>
      <c r="N15"/>
      <c r="O15" s="496"/>
      <c r="P15" s="496"/>
      <c r="Q15" s="496"/>
      <c r="R15" s="496"/>
      <c r="S15" s="312"/>
      <c r="W15" s="116"/>
    </row>
    <row r="16" spans="1:23" s="114" customFormat="1" ht="25.5" hidden="1" outlineLevel="1" x14ac:dyDescent="0.2">
      <c r="A16" s="164" t="str">
        <f>'2-Expenditures'!A16</f>
        <v>Include?</v>
      </c>
      <c r="B16" s="353" t="s">
        <v>2317</v>
      </c>
      <c r="C16" s="350" t="s">
        <v>2286</v>
      </c>
      <c r="D16" s="351" t="s">
        <v>2287</v>
      </c>
      <c r="E16" s="412" t="s">
        <v>2292</v>
      </c>
      <c r="F16" s="412" t="s">
        <v>2293</v>
      </c>
      <c r="G16" s="412" t="s">
        <v>2294</v>
      </c>
      <c r="H16" s="412" t="s">
        <v>2295</v>
      </c>
      <c r="I16" s="351" t="s">
        <v>2314</v>
      </c>
      <c r="J16" s="423" t="s">
        <v>2291</v>
      </c>
      <c r="K16" s="351" t="s">
        <v>2338</v>
      </c>
      <c r="L16" s="547" t="s">
        <v>2337</v>
      </c>
      <c r="M16" s="351" t="s">
        <v>2430</v>
      </c>
      <c r="N16"/>
      <c r="O16" s="408" t="s">
        <v>2292</v>
      </c>
      <c r="P16" s="397" t="s">
        <v>2293</v>
      </c>
      <c r="Q16" s="397" t="s">
        <v>2294</v>
      </c>
      <c r="R16" s="397" t="s">
        <v>2295</v>
      </c>
      <c r="S16" s="398" t="s">
        <v>2430</v>
      </c>
      <c r="W16" s="116"/>
    </row>
    <row r="17" spans="1:22" hidden="1" outlineLevel="1" x14ac:dyDescent="0.2">
      <c r="A17" s="164" t="str">
        <f>'2-Expenditures'!A17</f>
        <v>Y</v>
      </c>
      <c r="B17" s="268" t="str">
        <f ca="1">IF(A17="N",B16,IF(LEN(B16)&lt;&gt;1,"A",IFERROR(CHAR(CODE(LOOKUP(2,1/($B$16:OFFSET(B17,-1,0)&lt;&gt;""),$B$16:OFFSET(B17,-1,0)))+1),"A")))</f>
        <v>A</v>
      </c>
      <c r="C17" s="143">
        <f>'2-Expenditures'!C17</f>
        <v>0</v>
      </c>
      <c r="D17" s="427">
        <f>'2-Expenditures'!E17</f>
        <v>0</v>
      </c>
      <c r="E17" s="428">
        <f t="shared" ref="E17:E31" si="0">$I17*O17</f>
        <v>0</v>
      </c>
      <c r="F17" s="428">
        <f t="shared" ref="F17:F31" si="1">$I17*P17</f>
        <v>0</v>
      </c>
      <c r="G17" s="428">
        <f t="shared" ref="G17:G31" si="2">$I17*Q17</f>
        <v>0</v>
      </c>
      <c r="H17" s="428">
        <f t="shared" ref="H17:H31" si="3">$I17*R17</f>
        <v>0</v>
      </c>
      <c r="I17" s="429">
        <f>'2-Expenditures'!I17</f>
        <v>0</v>
      </c>
      <c r="J17" s="434"/>
      <c r="K17" s="430">
        <f>SUM(I17:J17)</f>
        <v>0</v>
      </c>
      <c r="L17" s="550" t="s">
        <v>2654</v>
      </c>
      <c r="M17" s="431" t="b">
        <f>SUM(E17:H17)=I17</f>
        <v>1</v>
      </c>
      <c r="O17" s="402">
        <f t="shared" ref="O17:O31" si="4">E$2</f>
        <v>1</v>
      </c>
      <c r="P17" s="402">
        <f t="shared" ref="P17:P31" si="5">F$2</f>
        <v>0</v>
      </c>
      <c r="Q17" s="402">
        <f t="shared" ref="Q17:Q31" si="6">G$2</f>
        <v>0</v>
      </c>
      <c r="R17" s="402">
        <f t="shared" ref="R17:R31" si="7">H$2</f>
        <v>0</v>
      </c>
      <c r="S17" s="400" t="b">
        <f>SUM(O17:R17)=1</f>
        <v>1</v>
      </c>
    </row>
    <row r="18" spans="1:22" hidden="1" outlineLevel="1" x14ac:dyDescent="0.2">
      <c r="A18" s="164" t="str">
        <f>'2-Expenditures'!A18</f>
        <v>Y</v>
      </c>
      <c r="B18" s="268" t="str">
        <f ca="1">IF(A18="N",B17,IF(LEN(B17)&lt;&gt;1,"A",IFERROR(CHAR(CODE(LOOKUP(2,1/($B$16:OFFSET(B18,-1,0)&lt;&gt;""),$B$16:OFFSET(B18,-1,0)))+1),"A")))</f>
        <v>B</v>
      </c>
      <c r="C18" s="143">
        <f>'2-Expenditures'!C18</f>
        <v>0</v>
      </c>
      <c r="D18" s="144">
        <f>'2-Expenditures'!E18</f>
        <v>0</v>
      </c>
      <c r="E18" s="149">
        <f t="shared" si="0"/>
        <v>0</v>
      </c>
      <c r="F18" s="149">
        <f t="shared" si="1"/>
        <v>0</v>
      </c>
      <c r="G18" s="149">
        <f t="shared" si="2"/>
        <v>0</v>
      </c>
      <c r="H18" s="149">
        <f t="shared" si="3"/>
        <v>0</v>
      </c>
      <c r="I18" s="148">
        <f>'2-Expenditures'!I18</f>
        <v>0</v>
      </c>
      <c r="J18" s="421"/>
      <c r="K18" s="158">
        <f>SUM(I18:J18)</f>
        <v>0</v>
      </c>
      <c r="L18" s="550" t="s">
        <v>2654</v>
      </c>
      <c r="M18" s="161" t="b">
        <f>SUM(E18:H18)=I18</f>
        <v>1</v>
      </c>
      <c r="O18" s="402">
        <f t="shared" si="4"/>
        <v>1</v>
      </c>
      <c r="P18" s="402">
        <f t="shared" si="5"/>
        <v>0</v>
      </c>
      <c r="Q18" s="402">
        <f t="shared" si="6"/>
        <v>0</v>
      </c>
      <c r="R18" s="402">
        <f t="shared" si="7"/>
        <v>0</v>
      </c>
      <c r="S18" s="400" t="b">
        <f>SUM(O18:R18)=1</f>
        <v>1</v>
      </c>
    </row>
    <row r="19" spans="1:22" hidden="1" outlineLevel="1" x14ac:dyDescent="0.2">
      <c r="A19" s="164" t="str">
        <f>'2-Expenditures'!A19</f>
        <v>Y</v>
      </c>
      <c r="B19" s="268" t="str">
        <f ca="1">IF(A19="N",B18,IF(LEN(B18)&lt;&gt;1,"A",IFERROR(CHAR(CODE(LOOKUP(2,1/($B$16:OFFSET(B19,-1,0)&lt;&gt;""),$B$16:OFFSET(B19,-1,0)))+1),"A")))</f>
        <v>C</v>
      </c>
      <c r="C19" s="143">
        <f>'2-Expenditures'!C19</f>
        <v>0</v>
      </c>
      <c r="D19" s="144">
        <f>'2-Expenditures'!E19</f>
        <v>0</v>
      </c>
      <c r="E19" s="149">
        <f t="shared" si="0"/>
        <v>0</v>
      </c>
      <c r="F19" s="149">
        <f t="shared" si="1"/>
        <v>0</v>
      </c>
      <c r="G19" s="149">
        <f t="shared" si="2"/>
        <v>0</v>
      </c>
      <c r="H19" s="149">
        <f t="shared" si="3"/>
        <v>0</v>
      </c>
      <c r="I19" s="148">
        <f>'2-Expenditures'!I19</f>
        <v>0</v>
      </c>
      <c r="J19" s="421"/>
      <c r="K19" s="158">
        <f>SUM(I19:J19)</f>
        <v>0</v>
      </c>
      <c r="L19" s="550" t="s">
        <v>2654</v>
      </c>
      <c r="M19" s="161" t="b">
        <f>SUM(E19:H19)=I19</f>
        <v>1</v>
      </c>
      <c r="O19" s="402">
        <f t="shared" si="4"/>
        <v>1</v>
      </c>
      <c r="P19" s="402">
        <f t="shared" si="5"/>
        <v>0</v>
      </c>
      <c r="Q19" s="402">
        <f t="shared" si="6"/>
        <v>0</v>
      </c>
      <c r="R19" s="402">
        <f t="shared" si="7"/>
        <v>0</v>
      </c>
      <c r="S19" s="400" t="b">
        <f>SUM(O19:R19)=1</f>
        <v>1</v>
      </c>
    </row>
    <row r="20" spans="1:22" hidden="1" outlineLevel="1" x14ac:dyDescent="0.2">
      <c r="A20" s="164" t="str">
        <f>'2-Expenditures'!A20</f>
        <v>Y</v>
      </c>
      <c r="B20" s="268" t="str">
        <f ca="1">IF(A20="N",B19,IF(LEN(B19)&lt;&gt;1,"A",IFERROR(CHAR(CODE(LOOKUP(2,1/($B$16:OFFSET(B20,-1,0)&lt;&gt;""),$B$16:OFFSET(B20,-1,0)))+1),"A")))</f>
        <v>D</v>
      </c>
      <c r="C20" s="143">
        <f>'2-Expenditures'!C20</f>
        <v>0</v>
      </c>
      <c r="D20" s="144">
        <f>'2-Expenditures'!E20</f>
        <v>0</v>
      </c>
      <c r="E20" s="149">
        <f t="shared" si="0"/>
        <v>0</v>
      </c>
      <c r="F20" s="149">
        <f t="shared" si="1"/>
        <v>0</v>
      </c>
      <c r="G20" s="149">
        <f t="shared" si="2"/>
        <v>0</v>
      </c>
      <c r="H20" s="149">
        <f t="shared" si="3"/>
        <v>0</v>
      </c>
      <c r="I20" s="148">
        <f>'2-Expenditures'!I20</f>
        <v>0</v>
      </c>
      <c r="J20" s="421"/>
      <c r="K20" s="158">
        <f>SUM(I20:J20)</f>
        <v>0</v>
      </c>
      <c r="L20" s="550" t="s">
        <v>2654</v>
      </c>
      <c r="M20" s="161" t="b">
        <f>SUM(E20:H20)=I20</f>
        <v>1</v>
      </c>
      <c r="O20" s="402">
        <f t="shared" si="4"/>
        <v>1</v>
      </c>
      <c r="P20" s="402">
        <f t="shared" si="5"/>
        <v>0</v>
      </c>
      <c r="Q20" s="402">
        <f t="shared" si="6"/>
        <v>0</v>
      </c>
      <c r="R20" s="402">
        <f t="shared" si="7"/>
        <v>0</v>
      </c>
      <c r="S20" s="400" t="b">
        <f>SUM(O20:R20)=1</f>
        <v>1</v>
      </c>
    </row>
    <row r="21" spans="1:22" hidden="1" outlineLevel="1" x14ac:dyDescent="0.2">
      <c r="A21" s="164" t="str">
        <f>'2-Expenditures'!A21</f>
        <v>Y</v>
      </c>
      <c r="B21" s="268" t="str">
        <f ca="1">IF(A21="N",B20,IF(LEN(B20)&lt;&gt;1,"A",IFERROR(CHAR(CODE(LOOKUP(2,1/($B$16:OFFSET(B21,-1,0)&lt;&gt;""),$B$16:OFFSET(B21,-1,0)))+1),"A")))</f>
        <v>E</v>
      </c>
      <c r="C21" s="143">
        <f>'2-Expenditures'!C21</f>
        <v>0</v>
      </c>
      <c r="D21" s="144">
        <f>'2-Expenditures'!E21</f>
        <v>0</v>
      </c>
      <c r="E21" s="149">
        <f t="shared" si="0"/>
        <v>0</v>
      </c>
      <c r="F21" s="149">
        <f t="shared" si="1"/>
        <v>0</v>
      </c>
      <c r="G21" s="149">
        <f t="shared" si="2"/>
        <v>0</v>
      </c>
      <c r="H21" s="149">
        <f t="shared" si="3"/>
        <v>0</v>
      </c>
      <c r="I21" s="148">
        <f>'2-Expenditures'!I21</f>
        <v>0</v>
      </c>
      <c r="J21" s="421"/>
      <c r="K21" s="158">
        <f>SUM(I21:J21)</f>
        <v>0</v>
      </c>
      <c r="L21" s="550" t="s">
        <v>2654</v>
      </c>
      <c r="M21" s="161" t="b">
        <f>SUM(E21:H21)=I21</f>
        <v>1</v>
      </c>
      <c r="O21" s="402">
        <f t="shared" si="4"/>
        <v>1</v>
      </c>
      <c r="P21" s="402">
        <f t="shared" si="5"/>
        <v>0</v>
      </c>
      <c r="Q21" s="402">
        <f t="shared" si="6"/>
        <v>0</v>
      </c>
      <c r="R21" s="402">
        <f t="shared" si="7"/>
        <v>0</v>
      </c>
      <c r="S21" s="400" t="b">
        <f>SUM(O21:R21)=1</f>
        <v>1</v>
      </c>
    </row>
    <row r="22" spans="1:22" hidden="1" outlineLevel="2" x14ac:dyDescent="0.2">
      <c r="A22" s="164" t="str">
        <f>'2-Expenditures'!A22</f>
        <v>N</v>
      </c>
      <c r="B22" s="268" t="str">
        <f ca="1">IF(A22="N",B21,IF(LEN(B21)&lt;&gt;1,"A",IFERROR(CHAR(CODE(LOOKUP(2,1/($B$16:OFFSET(B22,-1,0)&lt;&gt;""),$B$16:OFFSET(B22,-1,0)))+1),"A")))</f>
        <v>E</v>
      </c>
      <c r="C22" s="143">
        <f>'2-Expenditures'!C22</f>
        <v>0</v>
      </c>
      <c r="D22" s="144">
        <f>'2-Expenditures'!E22</f>
        <v>0</v>
      </c>
      <c r="E22" s="149">
        <f t="shared" si="0"/>
        <v>0</v>
      </c>
      <c r="F22" s="149">
        <f t="shared" si="1"/>
        <v>0</v>
      </c>
      <c r="G22" s="149">
        <f t="shared" si="2"/>
        <v>0</v>
      </c>
      <c r="H22" s="149">
        <f t="shared" si="3"/>
        <v>0</v>
      </c>
      <c r="I22" s="148">
        <f>'2-Expenditures'!I22</f>
        <v>0</v>
      </c>
      <c r="J22" s="421"/>
      <c r="K22" s="158">
        <f t="shared" ref="K22:K31" si="8">SUM(I22:J22)</f>
        <v>0</v>
      </c>
      <c r="L22" s="550" t="s">
        <v>2654</v>
      </c>
      <c r="M22" s="161" t="b">
        <f t="shared" ref="M22:M31" si="9">SUM(E22:H22)=I22</f>
        <v>1</v>
      </c>
      <c r="O22" s="402">
        <f t="shared" si="4"/>
        <v>1</v>
      </c>
      <c r="P22" s="402">
        <f t="shared" si="5"/>
        <v>0</v>
      </c>
      <c r="Q22" s="402">
        <f t="shared" si="6"/>
        <v>0</v>
      </c>
      <c r="R22" s="402">
        <f t="shared" si="7"/>
        <v>0</v>
      </c>
      <c r="S22" s="400" t="b">
        <f t="shared" ref="S22:S32" si="10">SUM(O22:R22)=1</f>
        <v>1</v>
      </c>
    </row>
    <row r="23" spans="1:22" hidden="1" outlineLevel="2" x14ac:dyDescent="0.2">
      <c r="A23" s="164" t="str">
        <f>'2-Expenditures'!A23</f>
        <v>N</v>
      </c>
      <c r="B23" s="268" t="str">
        <f ca="1">IF(A23="N",B22,IF(LEN(B22)&lt;&gt;1,"A",IFERROR(CHAR(CODE(LOOKUP(2,1/($B$16:OFFSET(B23,-1,0)&lt;&gt;""),$B$16:OFFSET(B23,-1,0)))+1),"A")))</f>
        <v>E</v>
      </c>
      <c r="C23" s="143">
        <f>'2-Expenditures'!C23</f>
        <v>0</v>
      </c>
      <c r="D23" s="144">
        <f>'2-Expenditures'!E23</f>
        <v>0</v>
      </c>
      <c r="E23" s="149">
        <f t="shared" si="0"/>
        <v>0</v>
      </c>
      <c r="F23" s="149">
        <f t="shared" si="1"/>
        <v>0</v>
      </c>
      <c r="G23" s="149">
        <f t="shared" si="2"/>
        <v>0</v>
      </c>
      <c r="H23" s="149">
        <f t="shared" si="3"/>
        <v>0</v>
      </c>
      <c r="I23" s="148">
        <f>'2-Expenditures'!I23</f>
        <v>0</v>
      </c>
      <c r="J23" s="421"/>
      <c r="K23" s="158">
        <f t="shared" si="8"/>
        <v>0</v>
      </c>
      <c r="L23" s="550" t="s">
        <v>2654</v>
      </c>
      <c r="M23" s="161" t="b">
        <f t="shared" si="9"/>
        <v>1</v>
      </c>
      <c r="O23" s="402">
        <f t="shared" si="4"/>
        <v>1</v>
      </c>
      <c r="P23" s="402">
        <f t="shared" si="5"/>
        <v>0</v>
      </c>
      <c r="Q23" s="402">
        <f t="shared" si="6"/>
        <v>0</v>
      </c>
      <c r="R23" s="402">
        <f t="shared" si="7"/>
        <v>0</v>
      </c>
      <c r="S23" s="400" t="b">
        <f t="shared" si="10"/>
        <v>1</v>
      </c>
    </row>
    <row r="24" spans="1:22" hidden="1" outlineLevel="2" x14ac:dyDescent="0.2">
      <c r="A24" s="164" t="str">
        <f>'2-Expenditures'!A24</f>
        <v>N</v>
      </c>
      <c r="B24" s="268" t="str">
        <f ca="1">IF(A24="N",B23,IF(LEN(B23)&lt;&gt;1,"A",IFERROR(CHAR(CODE(LOOKUP(2,1/($B$16:OFFSET(B24,-1,0)&lt;&gt;""),$B$16:OFFSET(B24,-1,0)))+1),"A")))</f>
        <v>E</v>
      </c>
      <c r="C24" s="143">
        <f>'2-Expenditures'!C24</f>
        <v>0</v>
      </c>
      <c r="D24" s="144">
        <f>'2-Expenditures'!E24</f>
        <v>0</v>
      </c>
      <c r="E24" s="149">
        <f t="shared" si="0"/>
        <v>0</v>
      </c>
      <c r="F24" s="149">
        <f t="shared" si="1"/>
        <v>0</v>
      </c>
      <c r="G24" s="149">
        <f t="shared" si="2"/>
        <v>0</v>
      </c>
      <c r="H24" s="149">
        <f t="shared" si="3"/>
        <v>0</v>
      </c>
      <c r="I24" s="148">
        <f>'2-Expenditures'!I24</f>
        <v>0</v>
      </c>
      <c r="J24" s="421"/>
      <c r="K24" s="158">
        <f t="shared" si="8"/>
        <v>0</v>
      </c>
      <c r="L24" s="550" t="s">
        <v>2654</v>
      </c>
      <c r="M24" s="161" t="b">
        <f t="shared" si="9"/>
        <v>1</v>
      </c>
      <c r="O24" s="402">
        <f t="shared" si="4"/>
        <v>1</v>
      </c>
      <c r="P24" s="402">
        <f t="shared" si="5"/>
        <v>0</v>
      </c>
      <c r="Q24" s="402">
        <f t="shared" si="6"/>
        <v>0</v>
      </c>
      <c r="R24" s="402">
        <f t="shared" si="7"/>
        <v>0</v>
      </c>
      <c r="S24" s="400" t="b">
        <f t="shared" si="10"/>
        <v>1</v>
      </c>
    </row>
    <row r="25" spans="1:22" hidden="1" outlineLevel="2" x14ac:dyDescent="0.2">
      <c r="A25" s="164" t="str">
        <f>'2-Expenditures'!A25</f>
        <v>N</v>
      </c>
      <c r="B25" s="268" t="str">
        <f ca="1">IF(A25="N",B24,IF(LEN(B24)&lt;&gt;1,"A",IFERROR(CHAR(CODE(LOOKUP(2,1/($B$16:OFFSET(B25,-1,0)&lt;&gt;""),$B$16:OFFSET(B25,-1,0)))+1),"A")))</f>
        <v>E</v>
      </c>
      <c r="C25" s="143">
        <f>'2-Expenditures'!C25</f>
        <v>0</v>
      </c>
      <c r="D25" s="144">
        <f>'2-Expenditures'!E25</f>
        <v>0</v>
      </c>
      <c r="E25" s="149">
        <f t="shared" si="0"/>
        <v>0</v>
      </c>
      <c r="F25" s="149">
        <f t="shared" si="1"/>
        <v>0</v>
      </c>
      <c r="G25" s="149">
        <f t="shared" si="2"/>
        <v>0</v>
      </c>
      <c r="H25" s="149">
        <f t="shared" si="3"/>
        <v>0</v>
      </c>
      <c r="I25" s="148">
        <f>'2-Expenditures'!I25</f>
        <v>0</v>
      </c>
      <c r="J25" s="421"/>
      <c r="K25" s="158">
        <f t="shared" si="8"/>
        <v>0</v>
      </c>
      <c r="L25" s="550" t="s">
        <v>2654</v>
      </c>
      <c r="M25" s="161" t="b">
        <f t="shared" si="9"/>
        <v>1</v>
      </c>
      <c r="O25" s="402">
        <f t="shared" si="4"/>
        <v>1</v>
      </c>
      <c r="P25" s="402">
        <f t="shared" si="5"/>
        <v>0</v>
      </c>
      <c r="Q25" s="402">
        <f t="shared" si="6"/>
        <v>0</v>
      </c>
      <c r="R25" s="402">
        <f t="shared" si="7"/>
        <v>0</v>
      </c>
      <c r="S25" s="400" t="b">
        <f t="shared" si="10"/>
        <v>1</v>
      </c>
    </row>
    <row r="26" spans="1:22" hidden="1" outlineLevel="2" x14ac:dyDescent="0.2">
      <c r="A26" s="164" t="str">
        <f>'2-Expenditures'!A26</f>
        <v>N</v>
      </c>
      <c r="B26" s="268" t="str">
        <f ca="1">IF(A26="N",B25,IF(LEN(B25)&lt;&gt;1,"A",IFERROR(CHAR(CODE(LOOKUP(2,1/($B$16:OFFSET(B26,-1,0)&lt;&gt;""),$B$16:OFFSET(B26,-1,0)))+1),"A")))</f>
        <v>E</v>
      </c>
      <c r="C26" s="143">
        <f>'2-Expenditures'!C26</f>
        <v>0</v>
      </c>
      <c r="D26" s="144">
        <f>'2-Expenditures'!E26</f>
        <v>0</v>
      </c>
      <c r="E26" s="149">
        <f t="shared" si="0"/>
        <v>0</v>
      </c>
      <c r="F26" s="149">
        <f t="shared" si="1"/>
        <v>0</v>
      </c>
      <c r="G26" s="149">
        <f t="shared" si="2"/>
        <v>0</v>
      </c>
      <c r="H26" s="149">
        <f t="shared" si="3"/>
        <v>0</v>
      </c>
      <c r="I26" s="148">
        <f>'2-Expenditures'!I26</f>
        <v>0</v>
      </c>
      <c r="J26" s="421"/>
      <c r="K26" s="158">
        <f t="shared" si="8"/>
        <v>0</v>
      </c>
      <c r="L26" s="550" t="s">
        <v>2654</v>
      </c>
      <c r="M26" s="161" t="b">
        <f t="shared" si="9"/>
        <v>1</v>
      </c>
      <c r="O26" s="402">
        <f t="shared" si="4"/>
        <v>1</v>
      </c>
      <c r="P26" s="402">
        <f t="shared" si="5"/>
        <v>0</v>
      </c>
      <c r="Q26" s="402">
        <f t="shared" si="6"/>
        <v>0</v>
      </c>
      <c r="R26" s="402">
        <f t="shared" si="7"/>
        <v>0</v>
      </c>
      <c r="S26" s="400" t="b">
        <f t="shared" si="10"/>
        <v>1</v>
      </c>
    </row>
    <row r="27" spans="1:22" hidden="1" outlineLevel="2" x14ac:dyDescent="0.2">
      <c r="A27" s="164" t="str">
        <f>'2-Expenditures'!A27</f>
        <v>N</v>
      </c>
      <c r="B27" s="268" t="str">
        <f ca="1">IF(A27="N",B26,IF(LEN(B26)&lt;&gt;1,"A",IFERROR(CHAR(CODE(LOOKUP(2,1/($B$16:OFFSET(B27,-1,0)&lt;&gt;""),$B$16:OFFSET(B27,-1,0)))+1),"A")))</f>
        <v>E</v>
      </c>
      <c r="C27" s="143">
        <f>'2-Expenditures'!C27</f>
        <v>0</v>
      </c>
      <c r="D27" s="144">
        <f>'2-Expenditures'!E27</f>
        <v>0</v>
      </c>
      <c r="E27" s="149">
        <f t="shared" si="0"/>
        <v>0</v>
      </c>
      <c r="F27" s="149">
        <f t="shared" si="1"/>
        <v>0</v>
      </c>
      <c r="G27" s="149">
        <f t="shared" si="2"/>
        <v>0</v>
      </c>
      <c r="H27" s="149">
        <f t="shared" si="3"/>
        <v>0</v>
      </c>
      <c r="I27" s="148">
        <f>'2-Expenditures'!I27</f>
        <v>0</v>
      </c>
      <c r="J27" s="421"/>
      <c r="K27" s="158">
        <f t="shared" si="8"/>
        <v>0</v>
      </c>
      <c r="L27" s="550" t="s">
        <v>2654</v>
      </c>
      <c r="M27" s="161" t="b">
        <f t="shared" si="9"/>
        <v>1</v>
      </c>
      <c r="O27" s="402">
        <f t="shared" si="4"/>
        <v>1</v>
      </c>
      <c r="P27" s="402">
        <f t="shared" si="5"/>
        <v>0</v>
      </c>
      <c r="Q27" s="402">
        <f t="shared" si="6"/>
        <v>0</v>
      </c>
      <c r="R27" s="402">
        <f t="shared" si="7"/>
        <v>0</v>
      </c>
      <c r="S27" s="400" t="b">
        <f t="shared" si="10"/>
        <v>1</v>
      </c>
    </row>
    <row r="28" spans="1:22" hidden="1" outlineLevel="2" x14ac:dyDescent="0.2">
      <c r="A28" s="164" t="str">
        <f>'2-Expenditures'!A28</f>
        <v>N</v>
      </c>
      <c r="B28" s="268" t="str">
        <f ca="1">IF(A28="N",B27,IF(LEN(B27)&lt;&gt;1,"A",IFERROR(CHAR(CODE(LOOKUP(2,1/($B$16:OFFSET(B28,-1,0)&lt;&gt;""),$B$16:OFFSET(B28,-1,0)))+1),"A")))</f>
        <v>E</v>
      </c>
      <c r="C28" s="143">
        <f>'2-Expenditures'!C28</f>
        <v>0</v>
      </c>
      <c r="D28" s="144">
        <f>'2-Expenditures'!E28</f>
        <v>0</v>
      </c>
      <c r="E28" s="149">
        <f t="shared" si="0"/>
        <v>0</v>
      </c>
      <c r="F28" s="149">
        <f t="shared" si="1"/>
        <v>0</v>
      </c>
      <c r="G28" s="149">
        <f t="shared" si="2"/>
        <v>0</v>
      </c>
      <c r="H28" s="149">
        <f t="shared" si="3"/>
        <v>0</v>
      </c>
      <c r="I28" s="148">
        <f>'2-Expenditures'!I28</f>
        <v>0</v>
      </c>
      <c r="J28" s="421"/>
      <c r="K28" s="158">
        <f t="shared" si="8"/>
        <v>0</v>
      </c>
      <c r="L28" s="550" t="s">
        <v>2654</v>
      </c>
      <c r="M28" s="161" t="b">
        <f t="shared" si="9"/>
        <v>1</v>
      </c>
      <c r="O28" s="402">
        <f t="shared" si="4"/>
        <v>1</v>
      </c>
      <c r="P28" s="402">
        <f t="shared" si="5"/>
        <v>0</v>
      </c>
      <c r="Q28" s="402">
        <f t="shared" si="6"/>
        <v>0</v>
      </c>
      <c r="R28" s="402">
        <f t="shared" si="7"/>
        <v>0</v>
      </c>
      <c r="S28" s="400" t="b">
        <f t="shared" si="10"/>
        <v>1</v>
      </c>
    </row>
    <row r="29" spans="1:22" hidden="1" outlineLevel="2" x14ac:dyDescent="0.2">
      <c r="A29" s="164" t="str">
        <f>'2-Expenditures'!A29</f>
        <v>N</v>
      </c>
      <c r="B29" s="268" t="str">
        <f ca="1">IF(A29="N",B28,IF(LEN(B28)&lt;&gt;1,"A",IFERROR(CHAR(CODE(LOOKUP(2,1/($B$16:OFFSET(B29,-1,0)&lt;&gt;""),$B$16:OFFSET(B29,-1,0)))+1),"A")))</f>
        <v>E</v>
      </c>
      <c r="C29" s="143">
        <f>'2-Expenditures'!C29</f>
        <v>0</v>
      </c>
      <c r="D29" s="144">
        <f>'2-Expenditures'!E29</f>
        <v>0</v>
      </c>
      <c r="E29" s="149">
        <f t="shared" si="0"/>
        <v>0</v>
      </c>
      <c r="F29" s="149">
        <f t="shared" si="1"/>
        <v>0</v>
      </c>
      <c r="G29" s="149">
        <f t="shared" si="2"/>
        <v>0</v>
      </c>
      <c r="H29" s="149">
        <f t="shared" si="3"/>
        <v>0</v>
      </c>
      <c r="I29" s="148">
        <f>'2-Expenditures'!I29</f>
        <v>0</v>
      </c>
      <c r="J29" s="421"/>
      <c r="K29" s="158">
        <f t="shared" si="8"/>
        <v>0</v>
      </c>
      <c r="L29" s="550" t="s">
        <v>2654</v>
      </c>
      <c r="M29" s="161" t="b">
        <f t="shared" si="9"/>
        <v>1</v>
      </c>
      <c r="O29" s="402">
        <f t="shared" si="4"/>
        <v>1</v>
      </c>
      <c r="P29" s="402">
        <f t="shared" si="5"/>
        <v>0</v>
      </c>
      <c r="Q29" s="402">
        <f t="shared" si="6"/>
        <v>0</v>
      </c>
      <c r="R29" s="402">
        <f t="shared" si="7"/>
        <v>0</v>
      </c>
      <c r="S29" s="400" t="b">
        <f t="shared" si="10"/>
        <v>1</v>
      </c>
    </row>
    <row r="30" spans="1:22" hidden="1" outlineLevel="2" x14ac:dyDescent="0.2">
      <c r="A30" s="164" t="str">
        <f>'2-Expenditures'!A30</f>
        <v>N</v>
      </c>
      <c r="B30" s="268" t="str">
        <f ca="1">IF(A30="N",B29,IF(LEN(B29)&lt;&gt;1,"A",IFERROR(CHAR(CODE(LOOKUP(2,1/($B$16:OFFSET(B30,-1,0)&lt;&gt;""),$B$16:OFFSET(B30,-1,0)))+1),"A")))</f>
        <v>E</v>
      </c>
      <c r="C30" s="143">
        <f>'2-Expenditures'!C30</f>
        <v>0</v>
      </c>
      <c r="D30" s="144">
        <f>'2-Expenditures'!E30</f>
        <v>0</v>
      </c>
      <c r="E30" s="149">
        <f t="shared" si="0"/>
        <v>0</v>
      </c>
      <c r="F30" s="149">
        <f t="shared" si="1"/>
        <v>0</v>
      </c>
      <c r="G30" s="149">
        <f t="shared" si="2"/>
        <v>0</v>
      </c>
      <c r="H30" s="149">
        <f t="shared" si="3"/>
        <v>0</v>
      </c>
      <c r="I30" s="148">
        <f>'2-Expenditures'!I30</f>
        <v>0</v>
      </c>
      <c r="J30" s="421"/>
      <c r="K30" s="158">
        <f t="shared" si="8"/>
        <v>0</v>
      </c>
      <c r="L30" s="550" t="s">
        <v>2654</v>
      </c>
      <c r="M30" s="161" t="b">
        <f t="shared" si="9"/>
        <v>1</v>
      </c>
      <c r="O30" s="402">
        <f t="shared" si="4"/>
        <v>1</v>
      </c>
      <c r="P30" s="402">
        <f t="shared" si="5"/>
        <v>0</v>
      </c>
      <c r="Q30" s="402">
        <f t="shared" si="6"/>
        <v>0</v>
      </c>
      <c r="R30" s="402">
        <f t="shared" si="7"/>
        <v>0</v>
      </c>
      <c r="S30" s="400" t="b">
        <f t="shared" si="10"/>
        <v>1</v>
      </c>
    </row>
    <row r="31" spans="1:22" ht="13.5" hidden="1" outlineLevel="2" thickBot="1" x14ac:dyDescent="0.25">
      <c r="A31" s="164" t="str">
        <f>'2-Expenditures'!A31</f>
        <v>N</v>
      </c>
      <c r="B31" s="268" t="str">
        <f ca="1">IF(A31="N",B30,IF(LEN(B30)&lt;&gt;1,"A",IFERROR(CHAR(CODE(LOOKUP(2,1/($B$16:OFFSET(B31,-1,0)&lt;&gt;""),$B$16:OFFSET(B31,-1,0)))+1),"A")))</f>
        <v>E</v>
      </c>
      <c r="C31" s="143">
        <f>'2-Expenditures'!C31</f>
        <v>0</v>
      </c>
      <c r="D31" s="144">
        <f>'2-Expenditures'!E31</f>
        <v>0</v>
      </c>
      <c r="E31" s="149">
        <f t="shared" si="0"/>
        <v>0</v>
      </c>
      <c r="F31" s="149">
        <f t="shared" si="1"/>
        <v>0</v>
      </c>
      <c r="G31" s="149">
        <f t="shared" si="2"/>
        <v>0</v>
      </c>
      <c r="H31" s="149">
        <f t="shared" si="3"/>
        <v>0</v>
      </c>
      <c r="I31" s="148">
        <f>'2-Expenditures'!I31</f>
        <v>0</v>
      </c>
      <c r="J31" s="421"/>
      <c r="K31" s="158">
        <f t="shared" si="8"/>
        <v>0</v>
      </c>
      <c r="L31" s="550" t="s">
        <v>2654</v>
      </c>
      <c r="M31" s="161" t="b">
        <f t="shared" si="9"/>
        <v>1</v>
      </c>
      <c r="O31" s="402">
        <f t="shared" si="4"/>
        <v>1</v>
      </c>
      <c r="P31" s="402">
        <f t="shared" si="5"/>
        <v>0</v>
      </c>
      <c r="Q31" s="402">
        <f t="shared" si="6"/>
        <v>0</v>
      </c>
      <c r="R31" s="402">
        <f t="shared" si="7"/>
        <v>0</v>
      </c>
      <c r="S31" s="400" t="b">
        <f t="shared" si="10"/>
        <v>1</v>
      </c>
    </row>
    <row r="32" spans="1:22" ht="13.5" hidden="1" outlineLevel="1" thickTop="1" x14ac:dyDescent="0.2">
      <c r="A32" s="164">
        <f>'2-Expenditures'!A32</f>
        <v>0</v>
      </c>
      <c r="B32" s="354" t="str">
        <f ca="1">IFERROR(CHAR(CODE(LOOKUP(2,1/(B17:OFFSET(B32,-1,0)&lt;&gt;""),B17:OFFSET(B32,-1,0)))+1),"A")</f>
        <v>F</v>
      </c>
      <c r="C32" s="374" t="s">
        <v>2313</v>
      </c>
      <c r="D32" s="375">
        <f ca="1">SUMIFS(D17:OFFSET(D32,-1,0),$A17:OFFSET($A32,-1,0),"Y")</f>
        <v>0</v>
      </c>
      <c r="E32" s="376">
        <f ca="1">SUMIFS(E17:OFFSET(E32,-1,0),$A17:OFFSET($A32,-1,0),"Y")</f>
        <v>0</v>
      </c>
      <c r="F32" s="376">
        <f ca="1">SUMIFS(F17:OFFSET(F32,-1,0),$A17:OFFSET($A32,-1,0),"Y")</f>
        <v>0</v>
      </c>
      <c r="G32" s="376">
        <f ca="1">SUMIFS(G17:OFFSET(G32,-1,0),$A17:OFFSET($A32,-1,0),"Y")</f>
        <v>0</v>
      </c>
      <c r="H32" s="376">
        <f ca="1">SUMIFS(H17:OFFSET(H32,-1,0),$A17:OFFSET($A32,-1,0),"Y")</f>
        <v>0</v>
      </c>
      <c r="I32" s="376">
        <f ca="1">SUMIFS(I17:OFFSET(I32,-1,0),$A17:OFFSET($A32,-1,0),"Y")</f>
        <v>0</v>
      </c>
      <c r="J32" s="422"/>
      <c r="K32" s="358">
        <f ca="1">SUMIFS(K17:OFFSET(K32,-1,0),$A17:OFFSET($A32,-1,0),"Y")</f>
        <v>0</v>
      </c>
      <c r="L32" s="380"/>
      <c r="M32" s="377" t="b">
        <f ca="1">SUM(E32:H32)=I32</f>
        <v>1</v>
      </c>
      <c r="O32" s="402">
        <f ca="1">IF($I32&gt;0,E32/$I32,E$2)</f>
        <v>1</v>
      </c>
      <c r="P32" s="402">
        <f ca="1">IF($I32&gt;0,F32/$I32,F$2)</f>
        <v>0</v>
      </c>
      <c r="Q32" s="402">
        <f ca="1">IF($I32&gt;0,G32/$I32,G$2)</f>
        <v>0</v>
      </c>
      <c r="R32" s="402">
        <f ca="1">IF($I32&gt;0,H32/$I32,H$2)</f>
        <v>0</v>
      </c>
      <c r="S32" s="400" t="b">
        <f t="shared" ca="1" si="10"/>
        <v>1</v>
      </c>
      <c r="T32" s="182" t="s">
        <v>2530</v>
      </c>
      <c r="U32" s="182"/>
      <c r="V32" s="182"/>
    </row>
    <row r="33" spans="1:23" hidden="1" outlineLevel="1" x14ac:dyDescent="0.2">
      <c r="A33" s="164"/>
      <c r="O33" s="498"/>
      <c r="P33" s="498"/>
      <c r="Q33" s="498"/>
      <c r="R33" s="498"/>
      <c r="S33" s="156"/>
      <c r="T33" s="116"/>
      <c r="U33" s="116"/>
      <c r="V33" s="116"/>
    </row>
    <row r="34" spans="1:23" s="314" customFormat="1" ht="19.899999999999999" hidden="1" customHeight="1" outlineLevel="1" x14ac:dyDescent="0.2">
      <c r="A34" s="323">
        <f>'2-Expenditures'!A34</f>
        <v>0</v>
      </c>
      <c r="B34" s="118" t="s">
        <v>2616</v>
      </c>
      <c r="C34" s="312"/>
      <c r="D34" s="312"/>
      <c r="E34" s="312"/>
      <c r="F34" s="312"/>
      <c r="G34" s="312"/>
      <c r="H34" s="312"/>
      <c r="I34" s="312"/>
      <c r="J34" s="312"/>
      <c r="K34" s="312"/>
      <c r="L34" s="373"/>
      <c r="M34" s="312"/>
      <c r="N34"/>
      <c r="O34" s="499"/>
      <c r="P34" s="499"/>
      <c r="Q34" s="499"/>
      <c r="R34" s="499"/>
      <c r="S34" s="313"/>
      <c r="W34" s="116"/>
    </row>
    <row r="35" spans="1:23" ht="25.5" hidden="1" customHeight="1" outlineLevel="1" x14ac:dyDescent="0.2">
      <c r="A35" s="164" t="str">
        <f>'2-Expenditures'!A35</f>
        <v>Include?</v>
      </c>
      <c r="B35" s="349" t="s">
        <v>2317</v>
      </c>
      <c r="C35" s="392" t="s">
        <v>2318</v>
      </c>
      <c r="D35" s="465"/>
      <c r="E35" s="412" t="s">
        <v>2292</v>
      </c>
      <c r="F35" s="412" t="s">
        <v>2293</v>
      </c>
      <c r="G35" s="412" t="s">
        <v>2294</v>
      </c>
      <c r="H35" s="412" t="s">
        <v>2295</v>
      </c>
      <c r="I35" s="351" t="s">
        <v>2314</v>
      </c>
      <c r="J35" s="424" t="s">
        <v>2291</v>
      </c>
      <c r="K35" s="351" t="s">
        <v>2338</v>
      </c>
      <c r="L35" s="547" t="s">
        <v>2337</v>
      </c>
      <c r="M35" s="351" t="s">
        <v>2430</v>
      </c>
      <c r="O35" s="397" t="s">
        <v>2292</v>
      </c>
      <c r="P35" s="397" t="s">
        <v>2293</v>
      </c>
      <c r="Q35" s="397" t="s">
        <v>2294</v>
      </c>
      <c r="R35" s="397" t="s">
        <v>2295</v>
      </c>
      <c r="S35" s="398" t="s">
        <v>2430</v>
      </c>
      <c r="T35" s="120"/>
      <c r="U35" s="120"/>
      <c r="V35" s="120"/>
    </row>
    <row r="36" spans="1:23" ht="12.75" hidden="1" customHeight="1" outlineLevel="1" x14ac:dyDescent="0.2">
      <c r="A36" s="164" t="str">
        <f>'2-Expenditures'!A36</f>
        <v>Y</v>
      </c>
      <c r="B36" s="352" t="str">
        <f ca="1">IF(A36="N",B35,IF(LEN(B35)&lt;&gt;1,"A",IFERROR(CHAR(CODE(LOOKUP(2,1/($B$35:OFFSET(B36,-1,0)&lt;&gt;""),$B$35:OFFSET(B36,-1,0)))+1),"A")))</f>
        <v>A</v>
      </c>
      <c r="C36" s="460" t="str">
        <f>'2-Expenditures'!C36</f>
        <v>Centrally Appropriated / POTS Costs</v>
      </c>
      <c r="D36" s="470"/>
      <c r="E36" s="149">
        <f t="shared" ref="E36:E49" si="11">$I36*O36</f>
        <v>0</v>
      </c>
      <c r="F36" s="149">
        <f t="shared" ref="F36:F49" si="12">$I36*P36</f>
        <v>0</v>
      </c>
      <c r="G36" s="149">
        <f t="shared" ref="G36:G49" si="13">$I36*Q36</f>
        <v>0</v>
      </c>
      <c r="H36" s="149">
        <f t="shared" ref="H36:H49" si="14">$I36*R36</f>
        <v>0</v>
      </c>
      <c r="I36" s="147">
        <f>'2-Expenditures'!I36</f>
        <v>0</v>
      </c>
      <c r="J36" s="159">
        <f>'2-Expenditures'!J36</f>
        <v>0</v>
      </c>
      <c r="K36" s="158">
        <f>SUM(I36:J36)</f>
        <v>0</v>
      </c>
      <c r="L36" s="548" t="s">
        <v>2632</v>
      </c>
      <c r="M36" s="161" t="b">
        <f t="shared" ref="M36:M50" si="15">SUM(E36:H36)=I36</f>
        <v>1</v>
      </c>
      <c r="O36" s="402">
        <f t="shared" ref="O36:O49" si="16">E$2</f>
        <v>1</v>
      </c>
      <c r="P36" s="402">
        <f t="shared" ref="P36:P49" si="17">F$2</f>
        <v>0</v>
      </c>
      <c r="Q36" s="402">
        <f t="shared" ref="Q36:Q49" si="18">G$2</f>
        <v>0</v>
      </c>
      <c r="R36" s="402">
        <f t="shared" ref="R36:R49" si="19">H$2</f>
        <v>0</v>
      </c>
      <c r="S36" s="403" t="b">
        <f>SUM(O36:R36)=1</f>
        <v>1</v>
      </c>
      <c r="T36" s="116"/>
      <c r="U36" s="116"/>
      <c r="V36" s="116"/>
    </row>
    <row r="37" spans="1:23" ht="12.75" hidden="1" customHeight="1" outlineLevel="1" x14ac:dyDescent="0.2">
      <c r="A37" s="164" t="str">
        <f>'2-Expenditures'!A37</f>
        <v>Y</v>
      </c>
      <c r="B37" s="352" t="str">
        <f ca="1">IF(A37="N",B36,IF(LEN(B36)&lt;&gt;1,"A",IFERROR(CHAR(CODE(LOOKUP(2,1/($B$35:OFFSET(B37,-1,0)&lt;&gt;""),$B$35:OFFSET(B37,-1,0)))+1),"A")))</f>
        <v>B</v>
      </c>
      <c r="C37" s="460" t="str">
        <f>'2-Expenditures'!C37</f>
        <v>Non-Standard and Agency-Specific FTE Costs</v>
      </c>
      <c r="D37" s="470"/>
      <c r="E37" s="149">
        <f t="shared" si="11"/>
        <v>0</v>
      </c>
      <c r="F37" s="149">
        <f t="shared" si="12"/>
        <v>0</v>
      </c>
      <c r="G37" s="149">
        <f t="shared" si="13"/>
        <v>0</v>
      </c>
      <c r="H37" s="149">
        <f t="shared" si="14"/>
        <v>0</v>
      </c>
      <c r="I37" s="147">
        <f>'2-Expenditures'!I37</f>
        <v>0</v>
      </c>
      <c r="J37" s="419">
        <f>'2-Expenditures'!J37</f>
        <v>0</v>
      </c>
      <c r="K37" s="158">
        <f>SUM(I37:J37)</f>
        <v>0</v>
      </c>
      <c r="L37" s="548" t="s">
        <v>2289</v>
      </c>
      <c r="M37" s="161" t="b">
        <f t="shared" si="15"/>
        <v>1</v>
      </c>
      <c r="O37" s="402">
        <f t="shared" si="16"/>
        <v>1</v>
      </c>
      <c r="P37" s="402">
        <f t="shared" si="17"/>
        <v>0</v>
      </c>
      <c r="Q37" s="402">
        <f t="shared" si="18"/>
        <v>0</v>
      </c>
      <c r="R37" s="402">
        <f t="shared" si="19"/>
        <v>0</v>
      </c>
      <c r="S37" s="403" t="b">
        <f>SUM(O37:R37)=1</f>
        <v>1</v>
      </c>
      <c r="T37" s="116"/>
      <c r="U37" s="116"/>
      <c r="V37" s="116"/>
    </row>
    <row r="38" spans="1:23" ht="12.75" hidden="1" customHeight="1" outlineLevel="1" x14ac:dyDescent="0.2">
      <c r="A38" s="164" t="str">
        <f>'2-Expenditures'!A38</f>
        <v>Y</v>
      </c>
      <c r="B38" s="352" t="str">
        <f ca="1">IF(A38="N",B37,IF(LEN(B37)&lt;&gt;1,"A",IFERROR(CHAR(CODE(LOOKUP(2,1/($B$35:OFFSET(B38,-1,0)&lt;&gt;""),$B$35:OFFSET(B38,-1,0)))+1),"A")))</f>
        <v>C</v>
      </c>
      <c r="C38" s="460" t="str">
        <f>'2-Expenditures'!C38</f>
        <v>Legal Services</v>
      </c>
      <c r="D38" s="470"/>
      <c r="E38" s="149">
        <f t="shared" si="11"/>
        <v>0</v>
      </c>
      <c r="F38" s="149">
        <f t="shared" si="12"/>
        <v>0</v>
      </c>
      <c r="G38" s="149">
        <f t="shared" si="13"/>
        <v>0</v>
      </c>
      <c r="H38" s="149">
        <f t="shared" si="14"/>
        <v>0</v>
      </c>
      <c r="I38" s="150">
        <f>'2-Expenditures'!I38</f>
        <v>0</v>
      </c>
      <c r="J38" s="420"/>
      <c r="K38" s="417">
        <f t="shared" ref="K38:K47" si="20">SUM(I38:J38)</f>
        <v>0</v>
      </c>
      <c r="L38" s="548" t="s">
        <v>33</v>
      </c>
      <c r="M38" s="161" t="b">
        <f t="shared" si="15"/>
        <v>1</v>
      </c>
      <c r="O38" s="402">
        <f t="shared" si="16"/>
        <v>1</v>
      </c>
      <c r="P38" s="402">
        <f t="shared" si="17"/>
        <v>0</v>
      </c>
      <c r="Q38" s="402">
        <f t="shared" si="18"/>
        <v>0</v>
      </c>
      <c r="R38" s="402">
        <f t="shared" si="19"/>
        <v>0</v>
      </c>
      <c r="S38" s="403" t="b">
        <f t="shared" ref="S38:S47" si="21">SUM(O38:R38)=1</f>
        <v>1</v>
      </c>
      <c r="T38" s="116"/>
      <c r="U38" s="116"/>
      <c r="V38" s="116"/>
    </row>
    <row r="39" spans="1:23" ht="12.75" hidden="1" customHeight="1" outlineLevel="1" x14ac:dyDescent="0.2">
      <c r="A39" s="164" t="str">
        <f>'2-Expenditures'!A39</f>
        <v>Y</v>
      </c>
      <c r="B39" s="352" t="str">
        <f ca="1">IF(A39="N",B38,IF(LEN(B38)&lt;&gt;1,"A",IFERROR(CHAR(CODE(LOOKUP(2,1/($B$35:OFFSET(B39,-1,0)&lt;&gt;""),$B$35:OFFSET(B39,-1,0)))+1),"A")))</f>
        <v>D</v>
      </c>
      <c r="C39" s="460" t="str">
        <f>'2-Expenditures'!C39</f>
        <v>Computer Programming - Established (Current Year)</v>
      </c>
      <c r="D39" s="470"/>
      <c r="E39" s="149">
        <f t="shared" si="11"/>
        <v>0</v>
      </c>
      <c r="F39" s="149">
        <f t="shared" si="12"/>
        <v>0</v>
      </c>
      <c r="G39" s="149">
        <f t="shared" si="13"/>
        <v>0</v>
      </c>
      <c r="H39" s="149">
        <f t="shared" si="14"/>
        <v>0</v>
      </c>
      <c r="I39" s="150">
        <f>'2-Expenditures'!I39</f>
        <v>0</v>
      </c>
      <c r="J39" s="421"/>
      <c r="K39" s="417">
        <f t="shared" si="20"/>
        <v>0</v>
      </c>
      <c r="L39" s="549"/>
      <c r="M39" s="161" t="b">
        <f t="shared" si="15"/>
        <v>1</v>
      </c>
      <c r="O39" s="402">
        <f t="shared" si="16"/>
        <v>1</v>
      </c>
      <c r="P39" s="402">
        <f t="shared" si="17"/>
        <v>0</v>
      </c>
      <c r="Q39" s="402">
        <f t="shared" si="18"/>
        <v>0</v>
      </c>
      <c r="R39" s="402">
        <f t="shared" si="19"/>
        <v>0</v>
      </c>
      <c r="S39" s="403" t="b">
        <f t="shared" si="21"/>
        <v>1</v>
      </c>
      <c r="T39" s="116"/>
      <c r="U39" s="116"/>
      <c r="V39" s="116"/>
    </row>
    <row r="40" spans="1:23" ht="12.75" hidden="1" customHeight="1" outlineLevel="1" x14ac:dyDescent="0.2">
      <c r="A40" s="164" t="str">
        <f>'2-Expenditures'!A40</f>
        <v>Y</v>
      </c>
      <c r="B40" s="352" t="str">
        <f ca="1">IF(A40="N",B39,IF(LEN(B39)&lt;&gt;1,"A",IFERROR(CHAR(CODE(LOOKUP(2,1/($B$35:OFFSET(B40,-1,0)&lt;&gt;""),$B$35:OFFSET(B40,-1,0)))+1),"A")))</f>
        <v>E</v>
      </c>
      <c r="C40" s="460" t="str">
        <f>'2-Expenditures'!C40</f>
        <v>Computer Programming - Emerging (Current Year)</v>
      </c>
      <c r="D40" s="470"/>
      <c r="E40" s="149">
        <f t="shared" si="11"/>
        <v>0</v>
      </c>
      <c r="F40" s="149">
        <f t="shared" si="12"/>
        <v>0</v>
      </c>
      <c r="G40" s="149">
        <f t="shared" si="13"/>
        <v>0</v>
      </c>
      <c r="H40" s="149">
        <f t="shared" si="14"/>
        <v>0</v>
      </c>
      <c r="I40" s="150">
        <f>'2-Expenditures'!I40</f>
        <v>0</v>
      </c>
      <c r="J40" s="421"/>
      <c r="K40" s="417">
        <f t="shared" si="20"/>
        <v>0</v>
      </c>
      <c r="L40" s="549"/>
      <c r="M40" s="161" t="b">
        <f t="shared" si="15"/>
        <v>1</v>
      </c>
      <c r="O40" s="402">
        <f t="shared" si="16"/>
        <v>1</v>
      </c>
      <c r="P40" s="402">
        <f t="shared" si="17"/>
        <v>0</v>
      </c>
      <c r="Q40" s="402">
        <f t="shared" si="18"/>
        <v>0</v>
      </c>
      <c r="R40" s="402">
        <f t="shared" si="19"/>
        <v>0</v>
      </c>
      <c r="S40" s="403" t="b">
        <f t="shared" si="21"/>
        <v>1</v>
      </c>
      <c r="T40" s="116"/>
      <c r="U40" s="116"/>
      <c r="V40" s="116"/>
    </row>
    <row r="41" spans="1:23" ht="12.75" hidden="1" customHeight="1" outlineLevel="1" x14ac:dyDescent="0.2">
      <c r="A41" s="164" t="str">
        <f>'2-Expenditures'!A41</f>
        <v>Y</v>
      </c>
      <c r="B41" s="352" t="str">
        <f ca="1">IF(A41="N",B40,IF(LEN(B40)&lt;&gt;1,"A",IFERROR(CHAR(CODE(LOOKUP(2,1/($B$35:OFFSET(B41,-1,0)&lt;&gt;""),$B$35:OFFSET(B41,-1,0)))+1),"A")))</f>
        <v>F</v>
      </c>
      <c r="C41" s="460" t="str">
        <f>'2-Expenditures'!C41</f>
        <v>2WD Travel Mileage</v>
      </c>
      <c r="D41" s="470"/>
      <c r="E41" s="149">
        <f t="shared" si="11"/>
        <v>0</v>
      </c>
      <c r="F41" s="149">
        <f t="shared" si="12"/>
        <v>0</v>
      </c>
      <c r="G41" s="149">
        <f t="shared" si="13"/>
        <v>0</v>
      </c>
      <c r="H41" s="149">
        <f t="shared" si="14"/>
        <v>0</v>
      </c>
      <c r="I41" s="150">
        <f>'2-Expenditures'!I41</f>
        <v>0</v>
      </c>
      <c r="J41" s="421"/>
      <c r="K41" s="417">
        <f t="shared" si="20"/>
        <v>0</v>
      </c>
      <c r="L41" s="548" t="s">
        <v>2289</v>
      </c>
      <c r="M41" s="161" t="b">
        <f t="shared" si="15"/>
        <v>1</v>
      </c>
      <c r="O41" s="402">
        <f t="shared" si="16"/>
        <v>1</v>
      </c>
      <c r="P41" s="402">
        <f t="shared" si="17"/>
        <v>0</v>
      </c>
      <c r="Q41" s="402">
        <f t="shared" si="18"/>
        <v>0</v>
      </c>
      <c r="R41" s="402">
        <f t="shared" si="19"/>
        <v>0</v>
      </c>
      <c r="S41" s="403" t="b">
        <f t="shared" si="21"/>
        <v>1</v>
      </c>
      <c r="T41" s="116"/>
      <c r="U41" s="116"/>
      <c r="V41" s="116"/>
    </row>
    <row r="42" spans="1:23" ht="12.75" hidden="1" customHeight="1" outlineLevel="1" x14ac:dyDescent="0.2">
      <c r="A42" s="164" t="str">
        <f>'2-Expenditures'!A42</f>
        <v>Y</v>
      </c>
      <c r="B42" s="352" t="str">
        <f ca="1">IF(A42="N",B41,IF(LEN(B41)&lt;&gt;1,"A",IFERROR(CHAR(CODE(LOOKUP(2,1/($B$35:OFFSET(B42,-1,0)&lt;&gt;""),$B$35:OFFSET(B42,-1,0)))+1),"A")))</f>
        <v>G</v>
      </c>
      <c r="C42" s="460" t="str">
        <f>'2-Expenditures'!C42</f>
        <v>4WD Travel Mileage</v>
      </c>
      <c r="D42" s="470"/>
      <c r="E42" s="149">
        <f t="shared" si="11"/>
        <v>0</v>
      </c>
      <c r="F42" s="149">
        <f t="shared" si="12"/>
        <v>0</v>
      </c>
      <c r="G42" s="149">
        <f t="shared" si="13"/>
        <v>0</v>
      </c>
      <c r="H42" s="149">
        <f t="shared" si="14"/>
        <v>0</v>
      </c>
      <c r="I42" s="150">
        <f>'2-Expenditures'!I42</f>
        <v>0</v>
      </c>
      <c r="J42" s="421"/>
      <c r="K42" s="417">
        <f t="shared" si="20"/>
        <v>0</v>
      </c>
      <c r="L42" s="548" t="s">
        <v>2289</v>
      </c>
      <c r="M42" s="161" t="b">
        <f t="shared" si="15"/>
        <v>1</v>
      </c>
      <c r="O42" s="402">
        <f t="shared" si="16"/>
        <v>1</v>
      </c>
      <c r="P42" s="402">
        <f t="shared" si="17"/>
        <v>0</v>
      </c>
      <c r="Q42" s="402">
        <f t="shared" si="18"/>
        <v>0</v>
      </c>
      <c r="R42" s="402">
        <f t="shared" si="19"/>
        <v>0</v>
      </c>
      <c r="S42" s="403" t="b">
        <f t="shared" si="21"/>
        <v>1</v>
      </c>
      <c r="T42" s="116"/>
      <c r="U42" s="116"/>
      <c r="V42" s="116"/>
    </row>
    <row r="43" spans="1:23" ht="12.75" hidden="1" customHeight="1" outlineLevel="2" x14ac:dyDescent="0.2">
      <c r="A43" s="164" t="str">
        <f>'2-Expenditures'!A43</f>
        <v>N</v>
      </c>
      <c r="B43" s="352" t="str">
        <f ca="1">IF(A43="N",B42,IF(LEN(B42)&lt;&gt;1,"A",IFERROR(CHAR(CODE(LOOKUP(2,1/($B$35:OFFSET(B43,-1,0)&lt;&gt;""),$B$35:OFFSET(B43,-1,0)))+1),"A")))</f>
        <v>G</v>
      </c>
      <c r="C43" s="460" t="str">
        <f>'2-Expenditures'!C43</f>
        <v>GenTax Programming</v>
      </c>
      <c r="D43" s="470"/>
      <c r="E43" s="149">
        <f t="shared" si="11"/>
        <v>0</v>
      </c>
      <c r="F43" s="149">
        <f t="shared" si="12"/>
        <v>0</v>
      </c>
      <c r="G43" s="149">
        <f t="shared" si="13"/>
        <v>0</v>
      </c>
      <c r="H43" s="149">
        <f t="shared" si="14"/>
        <v>0</v>
      </c>
      <c r="I43" s="150">
        <f>'2-Expenditures'!I43</f>
        <v>0</v>
      </c>
      <c r="J43" s="421"/>
      <c r="K43" s="417">
        <f t="shared" si="20"/>
        <v>0</v>
      </c>
      <c r="L43" s="548" t="s">
        <v>2289</v>
      </c>
      <c r="M43" s="161" t="b">
        <f t="shared" si="15"/>
        <v>1</v>
      </c>
      <c r="O43" s="402">
        <f t="shared" si="16"/>
        <v>1</v>
      </c>
      <c r="P43" s="402">
        <f t="shared" si="17"/>
        <v>0</v>
      </c>
      <c r="Q43" s="402">
        <f t="shared" si="18"/>
        <v>0</v>
      </c>
      <c r="R43" s="402">
        <f t="shared" si="19"/>
        <v>0</v>
      </c>
      <c r="S43" s="403" t="b">
        <f t="shared" si="21"/>
        <v>1</v>
      </c>
      <c r="T43" s="104"/>
      <c r="U43" s="104"/>
      <c r="V43" s="104"/>
    </row>
    <row r="44" spans="1:23" s="114" customFormat="1" ht="12.75" hidden="1" customHeight="1" outlineLevel="2" x14ac:dyDescent="0.2">
      <c r="A44" s="164" t="str">
        <f>'2-Expenditures'!A44</f>
        <v>N</v>
      </c>
      <c r="B44" s="352" t="str">
        <f ca="1">IF(A44="N",B43,IF(LEN(B43)&lt;&gt;1,"A",IFERROR(CHAR(CODE(LOOKUP(2,1/($B$35:OFFSET(B44,-1,0)&lt;&gt;""),$B$35:OFFSET(B44,-1,0)))+1),"A")))</f>
        <v>G</v>
      </c>
      <c r="C44" s="460" t="str">
        <f>'2-Expenditures'!C44</f>
        <v>ISD Programming Support</v>
      </c>
      <c r="D44" s="470"/>
      <c r="E44" s="149">
        <f t="shared" si="11"/>
        <v>0</v>
      </c>
      <c r="F44" s="149">
        <f t="shared" si="12"/>
        <v>0</v>
      </c>
      <c r="G44" s="149">
        <f t="shared" si="13"/>
        <v>0</v>
      </c>
      <c r="H44" s="149">
        <f t="shared" si="14"/>
        <v>0</v>
      </c>
      <c r="I44" s="150">
        <f>'2-Expenditures'!I44</f>
        <v>0</v>
      </c>
      <c r="J44" s="421"/>
      <c r="K44" s="417">
        <f t="shared" si="20"/>
        <v>0</v>
      </c>
      <c r="L44" s="548" t="s">
        <v>2289</v>
      </c>
      <c r="M44" s="161" t="b">
        <f t="shared" si="15"/>
        <v>1</v>
      </c>
      <c r="N44"/>
      <c r="O44" s="402">
        <f t="shared" si="16"/>
        <v>1</v>
      </c>
      <c r="P44" s="402">
        <f t="shared" si="17"/>
        <v>0</v>
      </c>
      <c r="Q44" s="402">
        <f t="shared" si="18"/>
        <v>0</v>
      </c>
      <c r="R44" s="402">
        <f t="shared" si="19"/>
        <v>0</v>
      </c>
      <c r="S44" s="403" t="b">
        <f t="shared" si="21"/>
        <v>1</v>
      </c>
      <c r="T44" s="116"/>
      <c r="U44" s="116"/>
      <c r="V44" s="116"/>
      <c r="W44" s="116"/>
    </row>
    <row r="45" spans="1:23" s="114" customFormat="1" ht="12.75" hidden="1" customHeight="1" outlineLevel="2" x14ac:dyDescent="0.2">
      <c r="A45" s="164" t="str">
        <f>'2-Expenditures'!A45</f>
        <v>N</v>
      </c>
      <c r="B45" s="352" t="str">
        <f ca="1">IF(A45="N",B44,IF(LEN(B44)&lt;&gt;1,"A",IFERROR(CHAR(CODE(LOOKUP(2,1/($B$35:OFFSET(B45,-1,0)&lt;&gt;""),$B$35:OFFSET(B45,-1,0)))+1),"A")))</f>
        <v>G</v>
      </c>
      <c r="C45" s="460" t="str">
        <f>'2-Expenditures'!C45</f>
        <v>Office of Research and Analysis</v>
      </c>
      <c r="D45" s="470"/>
      <c r="E45" s="149">
        <f t="shared" si="11"/>
        <v>0</v>
      </c>
      <c r="F45" s="149">
        <f t="shared" si="12"/>
        <v>0</v>
      </c>
      <c r="G45" s="149">
        <f t="shared" si="13"/>
        <v>0</v>
      </c>
      <c r="H45" s="149">
        <f t="shared" si="14"/>
        <v>0</v>
      </c>
      <c r="I45" s="150">
        <f>'2-Expenditures'!I45</f>
        <v>0</v>
      </c>
      <c r="J45" s="421"/>
      <c r="K45" s="417">
        <f t="shared" si="20"/>
        <v>0</v>
      </c>
      <c r="L45" s="548" t="s">
        <v>2289</v>
      </c>
      <c r="M45" s="161" t="b">
        <f t="shared" si="15"/>
        <v>1</v>
      </c>
      <c r="N45"/>
      <c r="O45" s="402">
        <f t="shared" si="16"/>
        <v>1</v>
      </c>
      <c r="P45" s="402">
        <f t="shared" si="17"/>
        <v>0</v>
      </c>
      <c r="Q45" s="402">
        <f t="shared" si="18"/>
        <v>0</v>
      </c>
      <c r="R45" s="402">
        <f t="shared" si="19"/>
        <v>0</v>
      </c>
      <c r="S45" s="403" t="b">
        <f t="shared" si="21"/>
        <v>1</v>
      </c>
      <c r="T45" s="116"/>
      <c r="U45" s="116"/>
      <c r="V45" s="116"/>
      <c r="W45" s="116"/>
    </row>
    <row r="46" spans="1:23" s="114" customFormat="1" ht="12.75" hidden="1" customHeight="1" outlineLevel="2" x14ac:dyDescent="0.2">
      <c r="A46" s="164" t="str">
        <f>'2-Expenditures'!A46</f>
        <v>N</v>
      </c>
      <c r="B46" s="352" t="str">
        <f ca="1">IF(A46="N",B45,IF(LEN(B45)&lt;&gt;1,"A",IFERROR(CHAR(CODE(LOOKUP(2,1/($B$35:OFFSET(B46,-1,0)&lt;&gt;""),$B$35:OFFSET(B46,-1,0)))+1),"A")))</f>
        <v>G</v>
      </c>
      <c r="C46" s="460" t="str">
        <f>'2-Expenditures'!C46</f>
        <v>User Acceptance Testing</v>
      </c>
      <c r="D46" s="470"/>
      <c r="E46" s="149">
        <f t="shared" si="11"/>
        <v>0</v>
      </c>
      <c r="F46" s="149">
        <f t="shared" si="12"/>
        <v>0</v>
      </c>
      <c r="G46" s="149">
        <f t="shared" si="13"/>
        <v>0</v>
      </c>
      <c r="H46" s="149">
        <f t="shared" si="14"/>
        <v>0</v>
      </c>
      <c r="I46" s="150">
        <f>'2-Expenditures'!I46</f>
        <v>0</v>
      </c>
      <c r="J46" s="421"/>
      <c r="K46" s="417">
        <f t="shared" si="20"/>
        <v>0</v>
      </c>
      <c r="L46" s="548" t="s">
        <v>2289</v>
      </c>
      <c r="M46" s="161" t="b">
        <f t="shared" si="15"/>
        <v>1</v>
      </c>
      <c r="N46"/>
      <c r="O46" s="402">
        <f t="shared" si="16"/>
        <v>1</v>
      </c>
      <c r="P46" s="402">
        <f t="shared" si="17"/>
        <v>0</v>
      </c>
      <c r="Q46" s="402">
        <f t="shared" si="18"/>
        <v>0</v>
      </c>
      <c r="R46" s="402">
        <f t="shared" si="19"/>
        <v>0</v>
      </c>
      <c r="S46" s="403" t="b">
        <f t="shared" si="21"/>
        <v>1</v>
      </c>
      <c r="T46" s="116"/>
      <c r="U46" s="116"/>
      <c r="V46" s="116"/>
      <c r="W46" s="116"/>
    </row>
    <row r="47" spans="1:23" s="114" customFormat="1" ht="12.75" hidden="1" customHeight="1" outlineLevel="2" x14ac:dyDescent="0.2">
      <c r="A47" s="164" t="str">
        <f>'2-Expenditures'!A47</f>
        <v>N</v>
      </c>
      <c r="B47" s="352" t="str">
        <f ca="1">IF(A47="N",B46,IF(LEN(B46)&lt;&gt;1,"A",IFERROR(CHAR(CODE(LOOKUP(2,1/($B$35:OFFSET(B47,-1,0)&lt;&gt;""),$B$35:OFFSET(B47,-1,0)))+1),"A")))</f>
        <v>G</v>
      </c>
      <c r="C47" s="461" t="str">
        <f>'2-Expenditures'!C47</f>
        <v>DRIVES Programming</v>
      </c>
      <c r="D47" s="471"/>
      <c r="E47" s="149">
        <f t="shared" si="11"/>
        <v>0</v>
      </c>
      <c r="F47" s="149">
        <f t="shared" si="12"/>
        <v>0</v>
      </c>
      <c r="G47" s="149">
        <f t="shared" si="13"/>
        <v>0</v>
      </c>
      <c r="H47" s="149">
        <f t="shared" si="14"/>
        <v>0</v>
      </c>
      <c r="I47" s="150">
        <f>'2-Expenditures'!I47</f>
        <v>0</v>
      </c>
      <c r="J47" s="421"/>
      <c r="K47" s="417">
        <f t="shared" si="20"/>
        <v>0</v>
      </c>
      <c r="L47" s="548" t="s">
        <v>2289</v>
      </c>
      <c r="M47" s="161" t="b">
        <f t="shared" si="15"/>
        <v>1</v>
      </c>
      <c r="N47"/>
      <c r="O47" s="402">
        <f t="shared" si="16"/>
        <v>1</v>
      </c>
      <c r="P47" s="402">
        <f t="shared" si="17"/>
        <v>0</v>
      </c>
      <c r="Q47" s="402">
        <f t="shared" si="18"/>
        <v>0</v>
      </c>
      <c r="R47" s="402">
        <f t="shared" si="19"/>
        <v>0</v>
      </c>
      <c r="S47" s="403" t="b">
        <f t="shared" si="21"/>
        <v>1</v>
      </c>
      <c r="T47" s="116"/>
      <c r="U47" s="116"/>
      <c r="V47" s="116"/>
      <c r="W47" s="116"/>
    </row>
    <row r="48" spans="1:23" s="114" customFormat="1" ht="12.75" hidden="1" customHeight="1" outlineLevel="1" x14ac:dyDescent="0.2">
      <c r="A48" s="164" t="str">
        <f>'2-Expenditures'!A48</f>
        <v>N</v>
      </c>
      <c r="B48" s="352" t="str">
        <f ca="1">IF(A48="N",B47,IF(LEN(B47)&lt;&gt;1,"A",IFERROR(CHAR(CODE(LOOKUP(2,1/($B$35:OFFSET(B48,-1,0)&lt;&gt;""),$B$35:OFFSET(B48,-1,0)))+1),"A")))</f>
        <v>G</v>
      </c>
      <c r="C48" s="461">
        <f>'2-Expenditures'!C48</f>
        <v>0</v>
      </c>
      <c r="D48" s="471"/>
      <c r="E48" s="149">
        <f t="shared" si="11"/>
        <v>0</v>
      </c>
      <c r="F48" s="149">
        <f t="shared" si="12"/>
        <v>0</v>
      </c>
      <c r="G48" s="149">
        <f t="shared" si="13"/>
        <v>0</v>
      </c>
      <c r="H48" s="149">
        <f t="shared" si="14"/>
        <v>0</v>
      </c>
      <c r="I48" s="150">
        <f>'2-Expenditures'!I48</f>
        <v>0</v>
      </c>
      <c r="J48" s="421"/>
      <c r="K48" s="417">
        <f>SUM(I48:J48)</f>
        <v>0</v>
      </c>
      <c r="L48" s="548" t="s">
        <v>2289</v>
      </c>
      <c r="M48" s="161" t="b">
        <f t="shared" si="15"/>
        <v>1</v>
      </c>
      <c r="N48"/>
      <c r="O48" s="402">
        <f t="shared" si="16"/>
        <v>1</v>
      </c>
      <c r="P48" s="402">
        <f t="shared" si="17"/>
        <v>0</v>
      </c>
      <c r="Q48" s="402">
        <f t="shared" si="18"/>
        <v>0</v>
      </c>
      <c r="R48" s="402">
        <f t="shared" si="19"/>
        <v>0</v>
      </c>
      <c r="S48" s="403" t="b">
        <f>SUM(O48:R48)=1</f>
        <v>1</v>
      </c>
      <c r="T48" s="116"/>
      <c r="U48" s="116"/>
      <c r="V48" s="116"/>
      <c r="W48" s="116"/>
    </row>
    <row r="49" spans="1:23" s="114" customFormat="1" ht="12.75" hidden="1" customHeight="1" outlineLevel="1" thickBot="1" x14ac:dyDescent="0.25">
      <c r="A49" s="164" t="str">
        <f>'2-Expenditures'!A49</f>
        <v>N</v>
      </c>
      <c r="B49" s="352" t="str">
        <f ca="1">IF(A49="N",B48,IF(LEN(B48)&lt;&gt;1,"A",IFERROR(CHAR(CODE(LOOKUP(2,1/($B$35:OFFSET(B49,-1,0)&lt;&gt;""),$B$35:OFFSET(B49,-1,0)))+1),"A")))</f>
        <v>G</v>
      </c>
      <c r="C49" s="461">
        <f>'2-Expenditures'!C49</f>
        <v>0</v>
      </c>
      <c r="D49" s="471"/>
      <c r="E49" s="149">
        <f t="shared" si="11"/>
        <v>0</v>
      </c>
      <c r="F49" s="149">
        <f t="shared" si="12"/>
        <v>0</v>
      </c>
      <c r="G49" s="149">
        <f t="shared" si="13"/>
        <v>0</v>
      </c>
      <c r="H49" s="149">
        <f t="shared" si="14"/>
        <v>0</v>
      </c>
      <c r="I49" s="150">
        <f>'2-Expenditures'!I49</f>
        <v>0</v>
      </c>
      <c r="J49" s="436"/>
      <c r="K49" s="417">
        <f>SUM(I49:J49)</f>
        <v>0</v>
      </c>
      <c r="L49" s="548" t="s">
        <v>2289</v>
      </c>
      <c r="M49" s="161" t="b">
        <f t="shared" si="15"/>
        <v>1</v>
      </c>
      <c r="N49"/>
      <c r="O49" s="402">
        <f t="shared" si="16"/>
        <v>1</v>
      </c>
      <c r="P49" s="402">
        <f t="shared" si="17"/>
        <v>0</v>
      </c>
      <c r="Q49" s="402">
        <f t="shared" si="18"/>
        <v>0</v>
      </c>
      <c r="R49" s="402">
        <f t="shared" si="19"/>
        <v>0</v>
      </c>
      <c r="S49" s="403" t="b">
        <f>SUM(O49:R49)=1</f>
        <v>1</v>
      </c>
      <c r="T49" s="116"/>
      <c r="U49" s="116"/>
      <c r="V49" s="116"/>
      <c r="W49" s="116"/>
    </row>
    <row r="50" spans="1:23" s="114" customFormat="1" ht="13.5" hidden="1" outlineLevel="1" thickTop="1" x14ac:dyDescent="0.2">
      <c r="A50" s="164">
        <f>'2-Expenditures'!A50</f>
        <v>0</v>
      </c>
      <c r="B50" s="354" t="str">
        <f ca="1">IFERROR(CHAR(CODE(LOOKUP(2,1/(B36:OFFSET(B50,-1,0)&lt;&gt;""),B36:OFFSET(B50,-1,0)))+1),"A")</f>
        <v>H</v>
      </c>
      <c r="C50" s="462" t="s">
        <v>2321</v>
      </c>
      <c r="D50" s="472"/>
      <c r="E50" s="376">
        <f ca="1">SUMIFS(E36:OFFSET(E50,-1,0),$A36:OFFSET($A50,-1,0),"Y")</f>
        <v>0</v>
      </c>
      <c r="F50" s="376">
        <f ca="1">SUMIFS(F36:OFFSET(F50,-1,0),$A36:OFFSET($A50,-1,0),"Y")</f>
        <v>0</v>
      </c>
      <c r="G50" s="376">
        <f ca="1">SUMIFS(G36:OFFSET(G50,-1,0),$A36:OFFSET($A50,-1,0),"Y")</f>
        <v>0</v>
      </c>
      <c r="H50" s="376">
        <f ca="1">SUMIFS(H36:OFFSET(H50,-1,0),$A36:OFFSET($A50,-1,0),"Y")</f>
        <v>0</v>
      </c>
      <c r="I50" s="376">
        <f ca="1">SUMIFS(I36:OFFSET(I50,-1,0),$A36:OFFSET($A50,-1,0),"Y")</f>
        <v>0</v>
      </c>
      <c r="J50" s="432">
        <f ca="1">SUMIFS(J36:OFFSET(J50,-1,0),$A36:OFFSET($A50,-1,0),"Y")</f>
        <v>0</v>
      </c>
      <c r="K50" s="376">
        <f ca="1">SUMIFS(K36:OFFSET(K50,-1,0),$A36:OFFSET($A50,-1,0),"Y")</f>
        <v>0</v>
      </c>
      <c r="L50" s="380"/>
      <c r="M50" s="407" t="b">
        <f t="shared" ca="1" si="15"/>
        <v>1</v>
      </c>
      <c r="N50"/>
      <c r="O50" s="402">
        <f ca="1">IF($I50&gt;0,E50/$I50,E$2)</f>
        <v>1</v>
      </c>
      <c r="P50" s="402">
        <f t="shared" ref="P50" ca="1" si="22">IF($I50&gt;0,F50/$I50,F$2)</f>
        <v>0</v>
      </c>
      <c r="Q50" s="402">
        <f t="shared" ref="Q50" ca="1" si="23">IF($I50&gt;0,G50/$I50,G$2)</f>
        <v>0</v>
      </c>
      <c r="R50" s="402">
        <f t="shared" ref="R50" ca="1" si="24">IF($I50&gt;0,H50/$I50,H$2)</f>
        <v>0</v>
      </c>
      <c r="S50" s="400" t="b">
        <f t="shared" ref="S50" ca="1" si="25">SUM(O50:R50)=1</f>
        <v>1</v>
      </c>
      <c r="T50" s="182" t="s">
        <v>2569</v>
      </c>
      <c r="U50" s="182"/>
      <c r="V50" s="182"/>
      <c r="W50" s="116"/>
    </row>
    <row r="51" spans="1:23" s="114" customFormat="1" hidden="1" outlineLevel="1" x14ac:dyDescent="0.2">
      <c r="A51" s="164">
        <f>'2-Expenditures'!A51</f>
        <v>0</v>
      </c>
      <c r="B51" s="116"/>
      <c r="C51" s="116"/>
      <c r="D51" s="116"/>
      <c r="E51" s="116"/>
      <c r="F51" s="116"/>
      <c r="G51" s="116"/>
      <c r="H51" s="116"/>
      <c r="I51" s="116"/>
      <c r="J51" s="116"/>
      <c r="K51" s="116"/>
      <c r="L51" s="546"/>
      <c r="M51" s="116"/>
      <c r="N51"/>
      <c r="O51" s="497"/>
      <c r="P51" s="497"/>
      <c r="Q51" s="497"/>
      <c r="R51" s="497"/>
      <c r="S51" s="391"/>
      <c r="T51" s="116"/>
      <c r="U51" s="116"/>
      <c r="V51" s="116"/>
      <c r="W51" s="116"/>
    </row>
    <row r="52" spans="1:23" s="311" customFormat="1" ht="19.899999999999999" hidden="1" customHeight="1" outlineLevel="1" x14ac:dyDescent="0.2">
      <c r="A52" s="323">
        <f>'2-Expenditures'!A52</f>
        <v>0</v>
      </c>
      <c r="B52" s="118" t="s">
        <v>2398</v>
      </c>
      <c r="C52" s="373"/>
      <c r="D52" s="373"/>
      <c r="E52" s="373"/>
      <c r="F52" s="373"/>
      <c r="G52" s="373"/>
      <c r="H52" s="373"/>
      <c r="I52" s="373"/>
      <c r="J52" s="373"/>
      <c r="K52" s="373"/>
      <c r="L52" s="373"/>
      <c r="M52" s="373"/>
      <c r="N52"/>
      <c r="O52" s="499"/>
      <c r="P52" s="499"/>
      <c r="Q52" s="499"/>
      <c r="R52" s="499"/>
      <c r="S52" s="313"/>
      <c r="T52" s="314"/>
      <c r="U52" s="314"/>
      <c r="V52" s="314"/>
      <c r="W52" s="116"/>
    </row>
    <row r="53" spans="1:23" s="114" customFormat="1" ht="25.5" hidden="1" customHeight="1" outlineLevel="1" x14ac:dyDescent="0.2">
      <c r="A53" s="164" t="str">
        <f>'2-Expenditures'!A53</f>
        <v>Include?</v>
      </c>
      <c r="B53" s="349" t="s">
        <v>2317</v>
      </c>
      <c r="C53" s="392" t="s">
        <v>2318</v>
      </c>
      <c r="D53" s="473"/>
      <c r="E53" s="425" t="s">
        <v>2292</v>
      </c>
      <c r="F53" s="425" t="s">
        <v>2293</v>
      </c>
      <c r="G53" s="425" t="s">
        <v>2294</v>
      </c>
      <c r="H53" s="425" t="s">
        <v>2295</v>
      </c>
      <c r="I53" s="426" t="s">
        <v>2314</v>
      </c>
      <c r="J53" s="423" t="s">
        <v>2291</v>
      </c>
      <c r="K53" s="351" t="s">
        <v>2338</v>
      </c>
      <c r="L53" s="545" t="s">
        <v>2337</v>
      </c>
      <c r="M53" s="426" t="s">
        <v>2430</v>
      </c>
      <c r="N53"/>
      <c r="O53" s="397" t="s">
        <v>2292</v>
      </c>
      <c r="P53" s="397" t="s">
        <v>2293</v>
      </c>
      <c r="Q53" s="397" t="s">
        <v>2294</v>
      </c>
      <c r="R53" s="397" t="s">
        <v>2295</v>
      </c>
      <c r="S53" s="398" t="s">
        <v>2430</v>
      </c>
      <c r="T53" s="116"/>
      <c r="U53" s="116"/>
      <c r="V53" s="116"/>
      <c r="W53" s="116"/>
    </row>
    <row r="54" spans="1:23" s="114" customFormat="1" ht="12.75" hidden="1" customHeight="1" outlineLevel="1" x14ac:dyDescent="0.2">
      <c r="A54" s="164" t="str">
        <f>'2-Expenditures'!A54</f>
        <v>Y</v>
      </c>
      <c r="B54" s="352" t="str">
        <f ca="1">IF(A54="N",B53,IF(LEN(B53)&lt;&gt;1,"A",IFERROR(CHAR(CODE(LOOKUP(2,1/($B$53:OFFSET(B54,-1,0)&lt;&gt;""),$B$53:OFFSET(B54,-1,0)))+1),"A")))</f>
        <v>A</v>
      </c>
      <c r="C54" s="475">
        <f>'2-Expenditures'!C54</f>
        <v>0</v>
      </c>
      <c r="D54" s="474"/>
      <c r="E54" s="149">
        <f t="shared" ref="E54:E68" si="26">$I54*O54</f>
        <v>0</v>
      </c>
      <c r="F54" s="149">
        <f t="shared" ref="F54:F68" si="27">$I54*P54</f>
        <v>0</v>
      </c>
      <c r="G54" s="149">
        <f t="shared" ref="G54:G68" si="28">$I54*Q54</f>
        <v>0</v>
      </c>
      <c r="H54" s="149">
        <f t="shared" ref="H54:H68" si="29">$I54*R54</f>
        <v>0</v>
      </c>
      <c r="I54" s="147">
        <f>'2-Expenditures'!I54</f>
        <v>0</v>
      </c>
      <c r="J54" s="434"/>
      <c r="K54" s="430">
        <f>SUM(I54:J54)</f>
        <v>0</v>
      </c>
      <c r="L54" s="549"/>
      <c r="M54" s="161" t="b">
        <f>SUM(E54:H54)=I54</f>
        <v>1</v>
      </c>
      <c r="N54"/>
      <c r="O54" s="402">
        <f t="shared" ref="O54:O68" si="30">E$2</f>
        <v>1</v>
      </c>
      <c r="P54" s="402">
        <f t="shared" ref="P54:P68" si="31">F$2</f>
        <v>0</v>
      </c>
      <c r="Q54" s="402">
        <f t="shared" ref="Q54:Q68" si="32">G$2</f>
        <v>0</v>
      </c>
      <c r="R54" s="402">
        <f t="shared" ref="R54:R68" si="33">H$2</f>
        <v>0</v>
      </c>
      <c r="S54" s="403" t="b">
        <f>SUM(O54:R54)=1</f>
        <v>1</v>
      </c>
      <c r="T54" s="106"/>
      <c r="U54" s="106"/>
      <c r="V54" s="106"/>
      <c r="W54" s="116"/>
    </row>
    <row r="55" spans="1:23" s="114" customFormat="1" ht="12.75" hidden="1" customHeight="1" outlineLevel="1" x14ac:dyDescent="0.2">
      <c r="A55" s="164" t="str">
        <f>'2-Expenditures'!A55</f>
        <v>Y</v>
      </c>
      <c r="B55" s="352" t="str">
        <f ca="1">IF(A55="N",B54,IF(LEN(B54)&lt;&gt;1,"A",IFERROR(CHAR(CODE(LOOKUP(2,1/($B$53:OFFSET(B55,-1,0)&lt;&gt;""),$B$53:OFFSET(B55,-1,0)))+1),"A")))</f>
        <v>B</v>
      </c>
      <c r="C55" s="475">
        <f>'2-Expenditures'!C55</f>
        <v>0</v>
      </c>
      <c r="D55" s="474"/>
      <c r="E55" s="149">
        <f t="shared" si="26"/>
        <v>0</v>
      </c>
      <c r="F55" s="149">
        <f t="shared" si="27"/>
        <v>0</v>
      </c>
      <c r="G55" s="149">
        <f t="shared" si="28"/>
        <v>0</v>
      </c>
      <c r="H55" s="149">
        <f t="shared" si="29"/>
        <v>0</v>
      </c>
      <c r="I55" s="147">
        <f>'2-Expenditures'!I55</f>
        <v>0</v>
      </c>
      <c r="J55" s="421"/>
      <c r="K55" s="158">
        <f>SUM(I55:J55)</f>
        <v>0</v>
      </c>
      <c r="L55" s="549"/>
      <c r="M55" s="161" t="b">
        <f>SUM(E55:H55)=I55</f>
        <v>1</v>
      </c>
      <c r="N55"/>
      <c r="O55" s="402">
        <f t="shared" si="30"/>
        <v>1</v>
      </c>
      <c r="P55" s="402">
        <f t="shared" si="31"/>
        <v>0</v>
      </c>
      <c r="Q55" s="402">
        <f t="shared" si="32"/>
        <v>0</v>
      </c>
      <c r="R55" s="402">
        <f t="shared" si="33"/>
        <v>0</v>
      </c>
      <c r="S55" s="403" t="b">
        <f>SUM(O55:R55)=1</f>
        <v>1</v>
      </c>
      <c r="T55" s="106"/>
      <c r="U55" s="106"/>
      <c r="V55" s="106"/>
      <c r="W55" s="116"/>
    </row>
    <row r="56" spans="1:23" s="114" customFormat="1" ht="12.75" hidden="1" customHeight="1" outlineLevel="1" x14ac:dyDescent="0.2">
      <c r="A56" s="164" t="str">
        <f>'2-Expenditures'!A56</f>
        <v>Y</v>
      </c>
      <c r="B56" s="352" t="str">
        <f ca="1">IF(A56="N",B55,IF(LEN(B55)&lt;&gt;1,"A",IFERROR(CHAR(CODE(LOOKUP(2,1/($B$53:OFFSET(B56,-1,0)&lt;&gt;""),$B$53:OFFSET(B56,-1,0)))+1),"A")))</f>
        <v>C</v>
      </c>
      <c r="C56" s="475">
        <f>'2-Expenditures'!C56</f>
        <v>0</v>
      </c>
      <c r="D56" s="474"/>
      <c r="E56" s="149">
        <f t="shared" si="26"/>
        <v>0</v>
      </c>
      <c r="F56" s="149">
        <f t="shared" si="27"/>
        <v>0</v>
      </c>
      <c r="G56" s="149">
        <f t="shared" si="28"/>
        <v>0</v>
      </c>
      <c r="H56" s="149">
        <f t="shared" si="29"/>
        <v>0</v>
      </c>
      <c r="I56" s="147">
        <f>'2-Expenditures'!I56</f>
        <v>0</v>
      </c>
      <c r="J56" s="421"/>
      <c r="K56" s="158">
        <f>SUM(I56:J56)</f>
        <v>0</v>
      </c>
      <c r="L56" s="549"/>
      <c r="M56" s="161" t="b">
        <f>SUM(E56:H56)=I56</f>
        <v>1</v>
      </c>
      <c r="N56"/>
      <c r="O56" s="402">
        <f t="shared" si="30"/>
        <v>1</v>
      </c>
      <c r="P56" s="402">
        <f t="shared" si="31"/>
        <v>0</v>
      </c>
      <c r="Q56" s="402">
        <f t="shared" si="32"/>
        <v>0</v>
      </c>
      <c r="R56" s="402">
        <f t="shared" si="33"/>
        <v>0</v>
      </c>
      <c r="S56" s="403" t="b">
        <f>SUM(O56:R56)=1</f>
        <v>1</v>
      </c>
      <c r="T56" s="116"/>
      <c r="U56" s="116"/>
      <c r="V56" s="116"/>
      <c r="W56" s="116"/>
    </row>
    <row r="57" spans="1:23" s="114" customFormat="1" ht="12.75" hidden="1" customHeight="1" outlineLevel="1" x14ac:dyDescent="0.2">
      <c r="A57" s="164" t="str">
        <f>'2-Expenditures'!A57</f>
        <v>Y</v>
      </c>
      <c r="B57" s="352" t="str">
        <f ca="1">IF(A57="N",B56,IF(LEN(B56)&lt;&gt;1,"A",IFERROR(CHAR(CODE(LOOKUP(2,1/($B$53:OFFSET(B57,-1,0)&lt;&gt;""),$B$53:OFFSET(B57,-1,0)))+1),"A")))</f>
        <v>D</v>
      </c>
      <c r="C57" s="475">
        <f>'2-Expenditures'!C57</f>
        <v>0</v>
      </c>
      <c r="D57" s="474"/>
      <c r="E57" s="149">
        <f t="shared" si="26"/>
        <v>0</v>
      </c>
      <c r="F57" s="149">
        <f t="shared" si="27"/>
        <v>0</v>
      </c>
      <c r="G57" s="149">
        <f t="shared" si="28"/>
        <v>0</v>
      </c>
      <c r="H57" s="149">
        <f t="shared" si="29"/>
        <v>0</v>
      </c>
      <c r="I57" s="147">
        <f>'2-Expenditures'!I57</f>
        <v>0</v>
      </c>
      <c r="J57" s="421"/>
      <c r="K57" s="158">
        <f>SUM(I57:J57)</f>
        <v>0</v>
      </c>
      <c r="L57" s="549"/>
      <c r="M57" s="161" t="b">
        <f>SUM(E57:H57)=I57</f>
        <v>1</v>
      </c>
      <c r="N57"/>
      <c r="O57" s="402">
        <f t="shared" si="30"/>
        <v>1</v>
      </c>
      <c r="P57" s="402">
        <f t="shared" si="31"/>
        <v>0</v>
      </c>
      <c r="Q57" s="402">
        <f t="shared" si="32"/>
        <v>0</v>
      </c>
      <c r="R57" s="402">
        <f t="shared" si="33"/>
        <v>0</v>
      </c>
      <c r="S57" s="403" t="b">
        <f>SUM(O57:R57)=1</f>
        <v>1</v>
      </c>
      <c r="T57" s="116"/>
      <c r="U57" s="116"/>
      <c r="V57" s="116"/>
      <c r="W57" s="116"/>
    </row>
    <row r="58" spans="1:23" s="114" customFormat="1" ht="12.75" hidden="1" customHeight="1" outlineLevel="1" x14ac:dyDescent="0.2">
      <c r="A58" s="164" t="str">
        <f>'2-Expenditures'!A58</f>
        <v>Y</v>
      </c>
      <c r="B58" s="352" t="str">
        <f ca="1">IF(A58="N",B57,IF(LEN(B57)&lt;&gt;1,"A",IFERROR(CHAR(CODE(LOOKUP(2,1/($B$53:OFFSET(B58,-1,0)&lt;&gt;""),$B$53:OFFSET(B58,-1,0)))+1),"A")))</f>
        <v>E</v>
      </c>
      <c r="C58" s="475">
        <f>'2-Expenditures'!C58</f>
        <v>0</v>
      </c>
      <c r="D58" s="474"/>
      <c r="E58" s="149">
        <f t="shared" si="26"/>
        <v>0</v>
      </c>
      <c r="F58" s="149">
        <f t="shared" si="27"/>
        <v>0</v>
      </c>
      <c r="G58" s="149">
        <f t="shared" si="28"/>
        <v>0</v>
      </c>
      <c r="H58" s="149">
        <f t="shared" si="29"/>
        <v>0</v>
      </c>
      <c r="I58" s="147">
        <f>'2-Expenditures'!I58</f>
        <v>0</v>
      </c>
      <c r="J58" s="421"/>
      <c r="K58" s="158">
        <f>SUM(I58:J58)</f>
        <v>0</v>
      </c>
      <c r="L58" s="549"/>
      <c r="M58" s="161" t="b">
        <f>SUM(E58:H58)=I58</f>
        <v>1</v>
      </c>
      <c r="N58"/>
      <c r="O58" s="402">
        <f t="shared" si="30"/>
        <v>1</v>
      </c>
      <c r="P58" s="402">
        <f t="shared" si="31"/>
        <v>0</v>
      </c>
      <c r="Q58" s="402">
        <f t="shared" si="32"/>
        <v>0</v>
      </c>
      <c r="R58" s="402">
        <f t="shared" si="33"/>
        <v>0</v>
      </c>
      <c r="S58" s="403" t="b">
        <f>SUM(O58:R58)=1</f>
        <v>1</v>
      </c>
      <c r="T58" s="116"/>
      <c r="U58" s="116"/>
      <c r="V58" s="116"/>
      <c r="W58" s="116"/>
    </row>
    <row r="59" spans="1:23" s="114" customFormat="1" ht="12.75" hidden="1" customHeight="1" outlineLevel="2" x14ac:dyDescent="0.2">
      <c r="A59" s="164" t="str">
        <f>'2-Expenditures'!A59</f>
        <v>N</v>
      </c>
      <c r="B59" s="352" t="str">
        <f ca="1">IF(A59="N",B58,IF(LEN(B58)&lt;&gt;1,"A",IFERROR(CHAR(CODE(LOOKUP(2,1/($B$53:OFFSET(B59,-1,0)&lt;&gt;""),$B$53:OFFSET(B59,-1,0)))+1),"A")))</f>
        <v>E</v>
      </c>
      <c r="C59" s="475">
        <f>'2-Expenditures'!C59</f>
        <v>0</v>
      </c>
      <c r="D59" s="474"/>
      <c r="E59" s="149">
        <f t="shared" si="26"/>
        <v>0</v>
      </c>
      <c r="F59" s="149">
        <f t="shared" si="27"/>
        <v>0</v>
      </c>
      <c r="G59" s="149">
        <f t="shared" si="28"/>
        <v>0</v>
      </c>
      <c r="H59" s="149">
        <f t="shared" si="29"/>
        <v>0</v>
      </c>
      <c r="I59" s="147">
        <f>'2-Expenditures'!I59</f>
        <v>0</v>
      </c>
      <c r="J59" s="421"/>
      <c r="K59" s="158">
        <f t="shared" ref="K59:K68" si="34">SUM(I59:J59)</f>
        <v>0</v>
      </c>
      <c r="L59" s="549"/>
      <c r="M59" s="161" t="b">
        <f t="shared" ref="M59:M68" si="35">SUM(E59:H59)=I59</f>
        <v>1</v>
      </c>
      <c r="N59"/>
      <c r="O59" s="402">
        <f t="shared" si="30"/>
        <v>1</v>
      </c>
      <c r="P59" s="402">
        <f t="shared" si="31"/>
        <v>0</v>
      </c>
      <c r="Q59" s="402">
        <f t="shared" si="32"/>
        <v>0</v>
      </c>
      <c r="R59" s="402">
        <f t="shared" si="33"/>
        <v>0</v>
      </c>
      <c r="S59" s="403" t="b">
        <f t="shared" ref="S59:S69" si="36">SUM(O59:R59)=1</f>
        <v>1</v>
      </c>
      <c r="T59" s="116"/>
      <c r="U59" s="116"/>
      <c r="V59" s="116"/>
      <c r="W59" s="116"/>
    </row>
    <row r="60" spans="1:23" s="114" customFormat="1" ht="12.75" hidden="1" customHeight="1" outlineLevel="2" x14ac:dyDescent="0.2">
      <c r="A60" s="164" t="str">
        <f>'2-Expenditures'!A60</f>
        <v>N</v>
      </c>
      <c r="B60" s="352" t="str">
        <f ca="1">IF(A60="N",B59,IF(LEN(B59)&lt;&gt;1,"A",IFERROR(CHAR(CODE(LOOKUP(2,1/($B$53:OFFSET(B60,-1,0)&lt;&gt;""),$B$53:OFFSET(B60,-1,0)))+1),"A")))</f>
        <v>E</v>
      </c>
      <c r="C60" s="475">
        <f>'2-Expenditures'!C60</f>
        <v>0</v>
      </c>
      <c r="D60" s="474"/>
      <c r="E60" s="149">
        <f t="shared" si="26"/>
        <v>0</v>
      </c>
      <c r="F60" s="149">
        <f t="shared" si="27"/>
        <v>0</v>
      </c>
      <c r="G60" s="149">
        <f t="shared" si="28"/>
        <v>0</v>
      </c>
      <c r="H60" s="149">
        <f t="shared" si="29"/>
        <v>0</v>
      </c>
      <c r="I60" s="147">
        <f>'2-Expenditures'!I60</f>
        <v>0</v>
      </c>
      <c r="J60" s="421"/>
      <c r="K60" s="158">
        <f t="shared" si="34"/>
        <v>0</v>
      </c>
      <c r="L60" s="549"/>
      <c r="M60" s="161" t="b">
        <f t="shared" si="35"/>
        <v>1</v>
      </c>
      <c r="N60"/>
      <c r="O60" s="402">
        <f t="shared" si="30"/>
        <v>1</v>
      </c>
      <c r="P60" s="402">
        <f t="shared" si="31"/>
        <v>0</v>
      </c>
      <c r="Q60" s="402">
        <f t="shared" si="32"/>
        <v>0</v>
      </c>
      <c r="R60" s="402">
        <f t="shared" si="33"/>
        <v>0</v>
      </c>
      <c r="S60" s="403" t="b">
        <f t="shared" si="36"/>
        <v>1</v>
      </c>
      <c r="T60" s="116"/>
      <c r="U60" s="116"/>
      <c r="V60" s="116"/>
      <c r="W60" s="116"/>
    </row>
    <row r="61" spans="1:23" s="114" customFormat="1" ht="12.75" hidden="1" customHeight="1" outlineLevel="2" x14ac:dyDescent="0.2">
      <c r="A61" s="164" t="str">
        <f>'2-Expenditures'!A61</f>
        <v>N</v>
      </c>
      <c r="B61" s="352" t="str">
        <f ca="1">IF(A61="N",B60,IF(LEN(B60)&lt;&gt;1,"A",IFERROR(CHAR(CODE(LOOKUP(2,1/($B$53:OFFSET(B61,-1,0)&lt;&gt;""),$B$53:OFFSET(B61,-1,0)))+1),"A")))</f>
        <v>E</v>
      </c>
      <c r="C61" s="475">
        <f>'2-Expenditures'!C61</f>
        <v>0</v>
      </c>
      <c r="D61" s="474"/>
      <c r="E61" s="149">
        <f t="shared" si="26"/>
        <v>0</v>
      </c>
      <c r="F61" s="149">
        <f t="shared" si="27"/>
        <v>0</v>
      </c>
      <c r="G61" s="149">
        <f t="shared" si="28"/>
        <v>0</v>
      </c>
      <c r="H61" s="149">
        <f t="shared" si="29"/>
        <v>0</v>
      </c>
      <c r="I61" s="147">
        <f>'2-Expenditures'!I61</f>
        <v>0</v>
      </c>
      <c r="J61" s="421"/>
      <c r="K61" s="158">
        <f t="shared" si="34"/>
        <v>0</v>
      </c>
      <c r="L61" s="549"/>
      <c r="M61" s="161" t="b">
        <f t="shared" si="35"/>
        <v>1</v>
      </c>
      <c r="N61"/>
      <c r="O61" s="402">
        <f t="shared" si="30"/>
        <v>1</v>
      </c>
      <c r="P61" s="402">
        <f t="shared" si="31"/>
        <v>0</v>
      </c>
      <c r="Q61" s="402">
        <f t="shared" si="32"/>
        <v>0</v>
      </c>
      <c r="R61" s="402">
        <f t="shared" si="33"/>
        <v>0</v>
      </c>
      <c r="S61" s="403" t="b">
        <f t="shared" si="36"/>
        <v>1</v>
      </c>
      <c r="T61" s="116"/>
      <c r="U61" s="116"/>
      <c r="V61" s="116"/>
      <c r="W61" s="116"/>
    </row>
    <row r="62" spans="1:23" s="114" customFormat="1" ht="12.75" hidden="1" customHeight="1" outlineLevel="2" x14ac:dyDescent="0.2">
      <c r="A62" s="164" t="str">
        <f>'2-Expenditures'!A62</f>
        <v>N</v>
      </c>
      <c r="B62" s="352" t="str">
        <f ca="1">IF(A62="N",B61,IF(LEN(B61)&lt;&gt;1,"A",IFERROR(CHAR(CODE(LOOKUP(2,1/($B$53:OFFSET(B62,-1,0)&lt;&gt;""),$B$53:OFFSET(B62,-1,0)))+1),"A")))</f>
        <v>E</v>
      </c>
      <c r="C62" s="475">
        <f>'2-Expenditures'!C62</f>
        <v>0</v>
      </c>
      <c r="D62" s="474"/>
      <c r="E62" s="149">
        <f t="shared" si="26"/>
        <v>0</v>
      </c>
      <c r="F62" s="149">
        <f t="shared" si="27"/>
        <v>0</v>
      </c>
      <c r="G62" s="149">
        <f t="shared" si="28"/>
        <v>0</v>
      </c>
      <c r="H62" s="149">
        <f t="shared" si="29"/>
        <v>0</v>
      </c>
      <c r="I62" s="147">
        <f>'2-Expenditures'!I62</f>
        <v>0</v>
      </c>
      <c r="J62" s="421"/>
      <c r="K62" s="158">
        <f t="shared" si="34"/>
        <v>0</v>
      </c>
      <c r="L62" s="549"/>
      <c r="M62" s="161" t="b">
        <f t="shared" si="35"/>
        <v>1</v>
      </c>
      <c r="N62"/>
      <c r="O62" s="402">
        <f t="shared" si="30"/>
        <v>1</v>
      </c>
      <c r="P62" s="402">
        <f t="shared" si="31"/>
        <v>0</v>
      </c>
      <c r="Q62" s="402">
        <f t="shared" si="32"/>
        <v>0</v>
      </c>
      <c r="R62" s="402">
        <f t="shared" si="33"/>
        <v>0</v>
      </c>
      <c r="S62" s="403" t="b">
        <f t="shared" si="36"/>
        <v>1</v>
      </c>
      <c r="T62" s="116"/>
      <c r="U62" s="116"/>
      <c r="V62" s="116"/>
      <c r="W62" s="116"/>
    </row>
    <row r="63" spans="1:23" s="114" customFormat="1" ht="12.75" hidden="1" customHeight="1" outlineLevel="2" x14ac:dyDescent="0.2">
      <c r="A63" s="164" t="str">
        <f>'2-Expenditures'!A63</f>
        <v>N</v>
      </c>
      <c r="B63" s="352" t="str">
        <f ca="1">IF(A63="N",B62,IF(LEN(B62)&lt;&gt;1,"A",IFERROR(CHAR(CODE(LOOKUP(2,1/($B$53:OFFSET(B63,-1,0)&lt;&gt;""),$B$53:OFFSET(B63,-1,0)))+1),"A")))</f>
        <v>E</v>
      </c>
      <c r="C63" s="475">
        <f>'2-Expenditures'!C63</f>
        <v>0</v>
      </c>
      <c r="D63" s="474"/>
      <c r="E63" s="149">
        <f t="shared" si="26"/>
        <v>0</v>
      </c>
      <c r="F63" s="149">
        <f t="shared" si="27"/>
        <v>0</v>
      </c>
      <c r="G63" s="149">
        <f t="shared" si="28"/>
        <v>0</v>
      </c>
      <c r="H63" s="149">
        <f t="shared" si="29"/>
        <v>0</v>
      </c>
      <c r="I63" s="147">
        <f>'2-Expenditures'!I63</f>
        <v>0</v>
      </c>
      <c r="J63" s="421"/>
      <c r="K63" s="158">
        <f t="shared" si="34"/>
        <v>0</v>
      </c>
      <c r="L63" s="549"/>
      <c r="M63" s="161" t="b">
        <f t="shared" si="35"/>
        <v>1</v>
      </c>
      <c r="N63"/>
      <c r="O63" s="402">
        <f t="shared" si="30"/>
        <v>1</v>
      </c>
      <c r="P63" s="402">
        <f t="shared" si="31"/>
        <v>0</v>
      </c>
      <c r="Q63" s="402">
        <f t="shared" si="32"/>
        <v>0</v>
      </c>
      <c r="R63" s="402">
        <f t="shared" si="33"/>
        <v>0</v>
      </c>
      <c r="S63" s="403" t="b">
        <f t="shared" si="36"/>
        <v>1</v>
      </c>
      <c r="T63" s="116"/>
      <c r="U63" s="116"/>
      <c r="V63" s="116"/>
      <c r="W63" s="116"/>
    </row>
    <row r="64" spans="1:23" s="114" customFormat="1" ht="12.75" hidden="1" customHeight="1" outlineLevel="2" x14ac:dyDescent="0.2">
      <c r="A64" s="164" t="str">
        <f>'2-Expenditures'!A64</f>
        <v>N</v>
      </c>
      <c r="B64" s="352" t="str">
        <f ca="1">IF(A64="N",B63,IF(LEN(B63)&lt;&gt;1,"A",IFERROR(CHAR(CODE(LOOKUP(2,1/($B$53:OFFSET(B64,-1,0)&lt;&gt;""),$B$53:OFFSET(B64,-1,0)))+1),"A")))</f>
        <v>E</v>
      </c>
      <c r="C64" s="475">
        <f>'2-Expenditures'!C64</f>
        <v>0</v>
      </c>
      <c r="D64" s="474"/>
      <c r="E64" s="149">
        <f t="shared" si="26"/>
        <v>0</v>
      </c>
      <c r="F64" s="149">
        <f t="shared" si="27"/>
        <v>0</v>
      </c>
      <c r="G64" s="149">
        <f t="shared" si="28"/>
        <v>0</v>
      </c>
      <c r="H64" s="149">
        <f t="shared" si="29"/>
        <v>0</v>
      </c>
      <c r="I64" s="147">
        <f>'2-Expenditures'!I64</f>
        <v>0</v>
      </c>
      <c r="J64" s="421"/>
      <c r="K64" s="158">
        <f t="shared" si="34"/>
        <v>0</v>
      </c>
      <c r="L64" s="549"/>
      <c r="M64" s="161" t="b">
        <f t="shared" si="35"/>
        <v>1</v>
      </c>
      <c r="N64"/>
      <c r="O64" s="402">
        <f t="shared" si="30"/>
        <v>1</v>
      </c>
      <c r="P64" s="402">
        <f t="shared" si="31"/>
        <v>0</v>
      </c>
      <c r="Q64" s="402">
        <f t="shared" si="32"/>
        <v>0</v>
      </c>
      <c r="R64" s="402">
        <f t="shared" si="33"/>
        <v>0</v>
      </c>
      <c r="S64" s="403" t="b">
        <f t="shared" si="36"/>
        <v>1</v>
      </c>
      <c r="T64" s="116"/>
      <c r="U64" s="116"/>
      <c r="V64" s="116"/>
      <c r="W64" s="116"/>
    </row>
    <row r="65" spans="1:23" s="114" customFormat="1" ht="12.75" hidden="1" customHeight="1" outlineLevel="2" x14ac:dyDescent="0.2">
      <c r="A65" s="164" t="str">
        <f>'2-Expenditures'!A65</f>
        <v>N</v>
      </c>
      <c r="B65" s="352" t="str">
        <f ca="1">IF(A65="N",B64,IF(LEN(B64)&lt;&gt;1,"A",IFERROR(CHAR(CODE(LOOKUP(2,1/($B$53:OFFSET(B65,-1,0)&lt;&gt;""),$B$53:OFFSET(B65,-1,0)))+1),"A")))</f>
        <v>E</v>
      </c>
      <c r="C65" s="475">
        <f>'2-Expenditures'!C65</f>
        <v>0</v>
      </c>
      <c r="D65" s="474"/>
      <c r="E65" s="149">
        <f t="shared" si="26"/>
        <v>0</v>
      </c>
      <c r="F65" s="149">
        <f t="shared" si="27"/>
        <v>0</v>
      </c>
      <c r="G65" s="149">
        <f t="shared" si="28"/>
        <v>0</v>
      </c>
      <c r="H65" s="149">
        <f t="shared" si="29"/>
        <v>0</v>
      </c>
      <c r="I65" s="147">
        <f>'2-Expenditures'!I65</f>
        <v>0</v>
      </c>
      <c r="J65" s="421"/>
      <c r="K65" s="158">
        <f t="shared" si="34"/>
        <v>0</v>
      </c>
      <c r="L65" s="549"/>
      <c r="M65" s="161" t="b">
        <f t="shared" si="35"/>
        <v>1</v>
      </c>
      <c r="N65"/>
      <c r="O65" s="402">
        <f t="shared" si="30"/>
        <v>1</v>
      </c>
      <c r="P65" s="402">
        <f t="shared" si="31"/>
        <v>0</v>
      </c>
      <c r="Q65" s="402">
        <f t="shared" si="32"/>
        <v>0</v>
      </c>
      <c r="R65" s="402">
        <f t="shared" si="33"/>
        <v>0</v>
      </c>
      <c r="S65" s="403" t="b">
        <f t="shared" si="36"/>
        <v>1</v>
      </c>
      <c r="T65" s="116"/>
      <c r="U65" s="116"/>
      <c r="V65" s="116"/>
      <c r="W65" s="116"/>
    </row>
    <row r="66" spans="1:23" s="114" customFormat="1" ht="12.75" hidden="1" customHeight="1" outlineLevel="2" x14ac:dyDescent="0.2">
      <c r="A66" s="164" t="str">
        <f>'2-Expenditures'!A66</f>
        <v>N</v>
      </c>
      <c r="B66" s="352" t="str">
        <f ca="1">IF(A66="N",B65,IF(LEN(B65)&lt;&gt;1,"A",IFERROR(CHAR(CODE(LOOKUP(2,1/($B$53:OFFSET(B66,-1,0)&lt;&gt;""),$B$53:OFFSET(B66,-1,0)))+1),"A")))</f>
        <v>E</v>
      </c>
      <c r="C66" s="475">
        <f>'2-Expenditures'!C66</f>
        <v>0</v>
      </c>
      <c r="D66" s="474"/>
      <c r="E66" s="149">
        <f t="shared" si="26"/>
        <v>0</v>
      </c>
      <c r="F66" s="149">
        <f t="shared" si="27"/>
        <v>0</v>
      </c>
      <c r="G66" s="149">
        <f t="shared" si="28"/>
        <v>0</v>
      </c>
      <c r="H66" s="149">
        <f t="shared" si="29"/>
        <v>0</v>
      </c>
      <c r="I66" s="147">
        <f>'2-Expenditures'!I66</f>
        <v>0</v>
      </c>
      <c r="J66" s="421"/>
      <c r="K66" s="158">
        <f t="shared" si="34"/>
        <v>0</v>
      </c>
      <c r="L66" s="549"/>
      <c r="M66" s="161" t="b">
        <f t="shared" si="35"/>
        <v>1</v>
      </c>
      <c r="N66"/>
      <c r="O66" s="402">
        <f t="shared" si="30"/>
        <v>1</v>
      </c>
      <c r="P66" s="402">
        <f t="shared" si="31"/>
        <v>0</v>
      </c>
      <c r="Q66" s="402">
        <f t="shared" si="32"/>
        <v>0</v>
      </c>
      <c r="R66" s="402">
        <f t="shared" si="33"/>
        <v>0</v>
      </c>
      <c r="S66" s="403" t="b">
        <f t="shared" si="36"/>
        <v>1</v>
      </c>
      <c r="T66" s="116"/>
      <c r="U66" s="116"/>
      <c r="V66" s="116"/>
      <c r="W66" s="116"/>
    </row>
    <row r="67" spans="1:23" s="114" customFormat="1" ht="12.75" hidden="1" customHeight="1" outlineLevel="2" x14ac:dyDescent="0.2">
      <c r="A67" s="164" t="str">
        <f>'2-Expenditures'!A67</f>
        <v>N</v>
      </c>
      <c r="B67" s="352" t="str">
        <f ca="1">IF(A67="N",B66,IF(LEN(B66)&lt;&gt;1,"A",IFERROR(CHAR(CODE(LOOKUP(2,1/($B$53:OFFSET(B67,-1,0)&lt;&gt;""),$B$53:OFFSET(B67,-1,0)))+1),"A")))</f>
        <v>E</v>
      </c>
      <c r="C67" s="475">
        <f>'2-Expenditures'!C67</f>
        <v>0</v>
      </c>
      <c r="D67" s="474"/>
      <c r="E67" s="149">
        <f t="shared" si="26"/>
        <v>0</v>
      </c>
      <c r="F67" s="149">
        <f t="shared" si="27"/>
        <v>0</v>
      </c>
      <c r="G67" s="149">
        <f t="shared" si="28"/>
        <v>0</v>
      </c>
      <c r="H67" s="149">
        <f t="shared" si="29"/>
        <v>0</v>
      </c>
      <c r="I67" s="147">
        <f>'2-Expenditures'!I67</f>
        <v>0</v>
      </c>
      <c r="J67" s="421"/>
      <c r="K67" s="158">
        <f t="shared" si="34"/>
        <v>0</v>
      </c>
      <c r="L67" s="549"/>
      <c r="M67" s="161" t="b">
        <f t="shared" si="35"/>
        <v>1</v>
      </c>
      <c r="N67"/>
      <c r="O67" s="402">
        <f t="shared" si="30"/>
        <v>1</v>
      </c>
      <c r="P67" s="402">
        <f t="shared" si="31"/>
        <v>0</v>
      </c>
      <c r="Q67" s="402">
        <f t="shared" si="32"/>
        <v>0</v>
      </c>
      <c r="R67" s="402">
        <f t="shared" si="33"/>
        <v>0</v>
      </c>
      <c r="S67" s="403" t="b">
        <f t="shared" si="36"/>
        <v>1</v>
      </c>
      <c r="T67" s="116"/>
      <c r="U67" s="116"/>
      <c r="V67" s="116"/>
      <c r="W67" s="314"/>
    </row>
    <row r="68" spans="1:23" s="114" customFormat="1" ht="12.75" hidden="1" customHeight="1" outlineLevel="2" thickBot="1" x14ac:dyDescent="0.25">
      <c r="A68" s="164" t="str">
        <f>'2-Expenditures'!A68</f>
        <v>N</v>
      </c>
      <c r="B68" s="352" t="str">
        <f ca="1">IF(A68="N",B67,IF(LEN(B67)&lt;&gt;1,"A",IFERROR(CHAR(CODE(LOOKUP(2,1/($B$53:OFFSET(B68,-1,0)&lt;&gt;""),$B$53:OFFSET(B68,-1,0)))+1),"A")))</f>
        <v>E</v>
      </c>
      <c r="C68" s="475">
        <f>'2-Expenditures'!C68</f>
        <v>0</v>
      </c>
      <c r="D68" s="474"/>
      <c r="E68" s="149">
        <f t="shared" si="26"/>
        <v>0</v>
      </c>
      <c r="F68" s="149">
        <f t="shared" si="27"/>
        <v>0</v>
      </c>
      <c r="G68" s="149">
        <f t="shared" si="28"/>
        <v>0</v>
      </c>
      <c r="H68" s="149">
        <f t="shared" si="29"/>
        <v>0</v>
      </c>
      <c r="I68" s="147">
        <f>'2-Expenditures'!I68</f>
        <v>0</v>
      </c>
      <c r="J68" s="421"/>
      <c r="K68" s="158">
        <f t="shared" si="34"/>
        <v>0</v>
      </c>
      <c r="L68" s="549"/>
      <c r="M68" s="161" t="b">
        <f t="shared" si="35"/>
        <v>1</v>
      </c>
      <c r="N68"/>
      <c r="O68" s="402">
        <f t="shared" si="30"/>
        <v>1</v>
      </c>
      <c r="P68" s="402">
        <f t="shared" si="31"/>
        <v>0</v>
      </c>
      <c r="Q68" s="402">
        <f t="shared" si="32"/>
        <v>0</v>
      </c>
      <c r="R68" s="402">
        <f t="shared" si="33"/>
        <v>0</v>
      </c>
      <c r="S68" s="403" t="b">
        <f t="shared" si="36"/>
        <v>1</v>
      </c>
      <c r="T68" s="116"/>
      <c r="U68" s="116"/>
      <c r="V68" s="116"/>
      <c r="W68" s="116"/>
    </row>
    <row r="69" spans="1:23" s="114" customFormat="1" ht="13.5" hidden="1" outlineLevel="1" thickTop="1" x14ac:dyDescent="0.2">
      <c r="A69" s="164">
        <f>'2-Expenditures'!A69</f>
        <v>0</v>
      </c>
      <c r="B69" s="354" t="str">
        <f ca="1">IFERROR(CHAR(CODE(LOOKUP(2,1/(B54:OFFSET(B69,-1,0)&lt;&gt;""),B54:OFFSET(B69,-1,0)))+1),"A")</f>
        <v>F</v>
      </c>
      <c r="C69" s="462" t="s">
        <v>2405</v>
      </c>
      <c r="D69" s="472"/>
      <c r="E69" s="376">
        <f ca="1">SUMIFS(E54:OFFSET(E69,-1,0),$A54:OFFSET($A69,-1,0),"Y")</f>
        <v>0</v>
      </c>
      <c r="F69" s="376">
        <f ca="1">SUMIFS(F54:OFFSET(F69,-1,0),$A54:OFFSET($A69,-1,0),"Y")</f>
        <v>0</v>
      </c>
      <c r="G69" s="376">
        <f ca="1">SUMIFS(G54:OFFSET(G69,-1,0),$A54:OFFSET($A69,-1,0),"Y")</f>
        <v>0</v>
      </c>
      <c r="H69" s="376">
        <f ca="1">SUMIFS(H54:OFFSET(H69,-1,0),$A54:OFFSET($A69,-1,0),"Y")</f>
        <v>0</v>
      </c>
      <c r="I69" s="376">
        <f ca="1">SUMIFS(I54:OFFSET(I69,-1,0),$A54:OFFSET($A69,-1,0),"Y")</f>
        <v>0</v>
      </c>
      <c r="J69" s="422"/>
      <c r="K69" s="358">
        <f ca="1">SUMIFS(K54:OFFSET(K69,-1,0),$A54:OFFSET($A69,-1,0),"Y")</f>
        <v>0</v>
      </c>
      <c r="L69" s="380"/>
      <c r="M69" s="378" t="b">
        <f ca="1">SUM(E69:H69)=I69</f>
        <v>1</v>
      </c>
      <c r="N69"/>
      <c r="O69" s="402">
        <f ca="1">IF($I69&gt;0,E69/$I69,E$2)</f>
        <v>1</v>
      </c>
      <c r="P69" s="402">
        <f t="shared" ref="P69" ca="1" si="37">IF($I69&gt;0,F69/$I69,F$2)</f>
        <v>0</v>
      </c>
      <c r="Q69" s="402">
        <f t="shared" ref="Q69" ca="1" si="38">IF($I69&gt;0,G69/$I69,G$2)</f>
        <v>0</v>
      </c>
      <c r="R69" s="402">
        <f t="shared" ref="R69" ca="1" si="39">IF($I69&gt;0,H69/$I69,H$2)</f>
        <v>0</v>
      </c>
      <c r="S69" s="400" t="b">
        <f t="shared" ca="1" si="36"/>
        <v>1</v>
      </c>
      <c r="T69" s="182" t="s">
        <v>2570</v>
      </c>
      <c r="U69" s="182"/>
      <c r="V69" s="182"/>
      <c r="W69" s="116"/>
    </row>
    <row r="70" spans="1:23" s="114" customFormat="1" collapsed="1" x14ac:dyDescent="0.2">
      <c r="A70" s="164">
        <f>'2-Expenditures'!A70</f>
        <v>0</v>
      </c>
      <c r="B70" s="116"/>
      <c r="C70" s="116"/>
      <c r="D70" s="116"/>
      <c r="E70" s="116"/>
      <c r="F70" s="116"/>
      <c r="G70" s="116"/>
      <c r="H70" s="116"/>
      <c r="I70" s="116"/>
      <c r="J70" s="116"/>
      <c r="K70" s="116"/>
      <c r="L70" s="116"/>
      <c r="M70" s="116"/>
      <c r="N70"/>
      <c r="O70" s="491"/>
      <c r="P70" s="491"/>
      <c r="Q70" s="491"/>
      <c r="R70" s="491"/>
      <c r="S70" s="116"/>
      <c r="W70" s="116"/>
    </row>
    <row r="71" spans="1:23" s="114" customFormat="1" x14ac:dyDescent="0.2">
      <c r="A71" s="164">
        <f>'2-Expenditures'!A71</f>
        <v>0</v>
      </c>
      <c r="B71" s="102"/>
      <c r="C71" s="116"/>
      <c r="D71" s="116"/>
      <c r="E71" s="116"/>
      <c r="F71" s="116"/>
      <c r="G71" s="116"/>
      <c r="H71" s="116"/>
      <c r="I71" s="116"/>
      <c r="J71" s="116"/>
      <c r="K71" s="116"/>
      <c r="L71" s="116"/>
      <c r="M71" s="116"/>
      <c r="N71" s="116"/>
      <c r="O71" s="491"/>
      <c r="P71" s="491"/>
      <c r="Q71" s="491"/>
      <c r="R71" s="491"/>
      <c r="S71" s="116"/>
      <c r="W71" s="116"/>
    </row>
    <row r="72" spans="1:23" s="114" customFormat="1" ht="31.5" x14ac:dyDescent="0.2">
      <c r="A72" s="164">
        <f>'2-Expenditures'!A72</f>
        <v>0</v>
      </c>
      <c r="B72" s="121" t="s">
        <v>2275</v>
      </c>
      <c r="C72" s="121" t="str">
        <f>INDEX('Salary and Cost Data'!$AJ$2:$AN$2,MATCH('2-Expenditures'!B72,'Salary and Cost Data'!$AJ$5:$AN$5,0))</f>
        <v>FY 2024-25</v>
      </c>
      <c r="D72" s="121"/>
      <c r="E72" s="121"/>
      <c r="F72" s="121"/>
      <c r="G72" s="121"/>
      <c r="H72" s="121"/>
      <c r="I72" s="121"/>
      <c r="J72" s="121"/>
      <c r="K72" s="121"/>
      <c r="L72" s="121"/>
      <c r="M72" s="121"/>
      <c r="N72" s="121"/>
      <c r="O72" s="495"/>
      <c r="P72" s="495"/>
      <c r="Q72" s="495"/>
      <c r="R72" s="495"/>
      <c r="S72" s="121"/>
      <c r="W72" s="116"/>
    </row>
    <row r="73" spans="1:23" s="114" customFormat="1" ht="15.75" x14ac:dyDescent="0.2">
      <c r="A73" s="164">
        <f>'2-Expenditures'!A73</f>
        <v>0</v>
      </c>
      <c r="B73" s="122"/>
      <c r="C73" s="120"/>
      <c r="D73" s="116"/>
      <c r="E73" s="116"/>
      <c r="F73" s="116"/>
      <c r="G73" s="116"/>
      <c r="H73" s="116"/>
      <c r="I73" s="116"/>
      <c r="J73" s="116"/>
      <c r="K73" s="116"/>
      <c r="L73" s="116"/>
      <c r="M73" s="116"/>
      <c r="N73"/>
      <c r="O73" s="491"/>
      <c r="P73" s="491"/>
      <c r="Q73" s="491"/>
      <c r="R73" s="491"/>
      <c r="S73" s="116"/>
      <c r="W73" s="116"/>
    </row>
    <row r="74" spans="1:23" s="311" customFormat="1" ht="19.899999999999999" customHeight="1" x14ac:dyDescent="0.2">
      <c r="A74" s="323">
        <f>'2-Expenditures'!A74</f>
        <v>0</v>
      </c>
      <c r="B74" s="118" t="s">
        <v>2399</v>
      </c>
      <c r="C74" s="373"/>
      <c r="D74" s="373"/>
      <c r="E74" s="373"/>
      <c r="F74" s="373"/>
      <c r="G74" s="373"/>
      <c r="H74" s="373"/>
      <c r="I74" s="373"/>
      <c r="J74" s="373"/>
      <c r="K74" s="373"/>
      <c r="L74" s="312"/>
      <c r="M74" s="373"/>
      <c r="N74"/>
      <c r="O74" s="496"/>
      <c r="P74" s="496"/>
      <c r="Q74" s="496"/>
      <c r="R74" s="496"/>
      <c r="S74" s="312"/>
      <c r="W74" s="116"/>
    </row>
    <row r="75" spans="1:23" s="114" customFormat="1" ht="25.5" x14ac:dyDescent="0.2">
      <c r="A75" s="164" t="str">
        <f>'2-Expenditures'!A75</f>
        <v>Include?</v>
      </c>
      <c r="B75" s="353" t="s">
        <v>2317</v>
      </c>
      <c r="C75" s="350" t="s">
        <v>2286</v>
      </c>
      <c r="D75" s="351" t="s">
        <v>2287</v>
      </c>
      <c r="E75" s="412" t="s">
        <v>2292</v>
      </c>
      <c r="F75" s="412" t="s">
        <v>2293</v>
      </c>
      <c r="G75" s="412" t="s">
        <v>2294</v>
      </c>
      <c r="H75" s="412" t="s">
        <v>2295</v>
      </c>
      <c r="I75" s="351" t="s">
        <v>2314</v>
      </c>
      <c r="J75" s="423" t="s">
        <v>2291</v>
      </c>
      <c r="K75" s="351" t="s">
        <v>2338</v>
      </c>
      <c r="L75" s="547" t="s">
        <v>2337</v>
      </c>
      <c r="M75" s="351" t="s">
        <v>2430</v>
      </c>
      <c r="N75"/>
      <c r="O75" s="408" t="s">
        <v>2292</v>
      </c>
      <c r="P75" s="408" t="s">
        <v>2293</v>
      </c>
      <c r="Q75" s="408" t="s">
        <v>2294</v>
      </c>
      <c r="R75" s="408" t="s">
        <v>2295</v>
      </c>
      <c r="S75" s="409" t="s">
        <v>2430</v>
      </c>
      <c r="W75" s="116"/>
    </row>
    <row r="76" spans="1:23" s="114" customFormat="1" x14ac:dyDescent="0.2">
      <c r="A76" s="164" t="str">
        <f>'2-Expenditures'!A76</f>
        <v>Y</v>
      </c>
      <c r="B76" s="268" t="str">
        <f ca="1">IF(A76="N",B75,IF(LEN(B75)&lt;&gt;1,"A",IFERROR(CHAR(CODE(LOOKUP(2,1/($B$75:OFFSET(B76,-1,0)&lt;&gt;""),$B$75:OFFSET(B76,-1,0)))+1),"A")))</f>
        <v>A</v>
      </c>
      <c r="C76" s="143">
        <f>'2-Expenditures'!C76</f>
        <v>0</v>
      </c>
      <c r="D76" s="144">
        <f>'2-Expenditures'!E76</f>
        <v>0</v>
      </c>
      <c r="E76" s="149">
        <f t="shared" ref="E76:E90" si="40">$I76*O76</f>
        <v>0</v>
      </c>
      <c r="F76" s="149">
        <f t="shared" ref="F76:F90" si="41">$I76*P76</f>
        <v>0</v>
      </c>
      <c r="G76" s="149">
        <f t="shared" ref="G76:G90" si="42">$I76*Q76</f>
        <v>0</v>
      </c>
      <c r="H76" s="149">
        <f t="shared" ref="H76:H90" si="43">$I76*R76</f>
        <v>0</v>
      </c>
      <c r="I76" s="415">
        <f>'2-Expenditures'!I76</f>
        <v>0</v>
      </c>
      <c r="J76" s="420"/>
      <c r="K76" s="417">
        <f>SUM(I76:J76)</f>
        <v>0</v>
      </c>
      <c r="L76" s="550" t="s">
        <v>2654</v>
      </c>
      <c r="M76" s="161" t="b">
        <f>SUM(E76:H76)=I76</f>
        <v>1</v>
      </c>
      <c r="N76"/>
      <c r="O76" s="402">
        <f t="shared" ref="O76:O90" si="44">E$2</f>
        <v>1</v>
      </c>
      <c r="P76" s="402">
        <f t="shared" ref="P76:P90" si="45">F$2</f>
        <v>0</v>
      </c>
      <c r="Q76" s="402">
        <f t="shared" ref="Q76:Q90" si="46">G$2</f>
        <v>0</v>
      </c>
      <c r="R76" s="402">
        <f t="shared" ref="R76:R90" si="47">H$2</f>
        <v>0</v>
      </c>
      <c r="S76" s="400" t="b">
        <f>SUM(O76:R76)=1</f>
        <v>1</v>
      </c>
      <c r="W76" s="116"/>
    </row>
    <row r="77" spans="1:23" s="114" customFormat="1" x14ac:dyDescent="0.2">
      <c r="A77" s="164" t="str">
        <f>'2-Expenditures'!A77</f>
        <v>Y</v>
      </c>
      <c r="B77" s="268" t="str">
        <f ca="1">IF(A77="N",B76,IF(LEN(B76)&lt;&gt;1,"A",IFERROR(CHAR(CODE(LOOKUP(2,1/($B$75:OFFSET(B77,-1,0)&lt;&gt;""),$B$75:OFFSET(B77,-1,0)))+1),"A")))</f>
        <v>B</v>
      </c>
      <c r="C77" s="143">
        <f>'2-Expenditures'!C77</f>
        <v>0</v>
      </c>
      <c r="D77" s="144">
        <f>'2-Expenditures'!E77</f>
        <v>0</v>
      </c>
      <c r="E77" s="149">
        <f t="shared" si="40"/>
        <v>0</v>
      </c>
      <c r="F77" s="149">
        <f t="shared" si="41"/>
        <v>0</v>
      </c>
      <c r="G77" s="149">
        <f t="shared" si="42"/>
        <v>0</v>
      </c>
      <c r="H77" s="149">
        <f t="shared" si="43"/>
        <v>0</v>
      </c>
      <c r="I77" s="415">
        <f>'2-Expenditures'!I77</f>
        <v>0</v>
      </c>
      <c r="J77" s="421"/>
      <c r="K77" s="417">
        <f t="shared" ref="K77:K90" si="48">SUM(I77:J77)</f>
        <v>0</v>
      </c>
      <c r="L77" s="550" t="s">
        <v>2654</v>
      </c>
      <c r="M77" s="161" t="b">
        <f>SUM(E77:H77)=I77</f>
        <v>1</v>
      </c>
      <c r="N77"/>
      <c r="O77" s="402">
        <f t="shared" si="44"/>
        <v>1</v>
      </c>
      <c r="P77" s="402">
        <f t="shared" si="45"/>
        <v>0</v>
      </c>
      <c r="Q77" s="402">
        <f t="shared" si="46"/>
        <v>0</v>
      </c>
      <c r="R77" s="402">
        <f t="shared" si="47"/>
        <v>0</v>
      </c>
      <c r="S77" s="400" t="b">
        <f>SUM(O77:R77)=1</f>
        <v>1</v>
      </c>
      <c r="W77" s="116"/>
    </row>
    <row r="78" spans="1:23" s="114" customFormat="1" x14ac:dyDescent="0.2">
      <c r="A78" s="164" t="str">
        <f>'2-Expenditures'!A78</f>
        <v>Y</v>
      </c>
      <c r="B78" s="268" t="str">
        <f ca="1">IF(A78="N",B77,IF(LEN(B77)&lt;&gt;1,"A",IFERROR(CHAR(CODE(LOOKUP(2,1/($B$75:OFFSET(B78,-1,0)&lt;&gt;""),$B$75:OFFSET(B78,-1,0)))+1),"A")))</f>
        <v>C</v>
      </c>
      <c r="C78" s="143">
        <f>'2-Expenditures'!C78</f>
        <v>0</v>
      </c>
      <c r="D78" s="144">
        <f>'2-Expenditures'!E78</f>
        <v>0</v>
      </c>
      <c r="E78" s="149">
        <f t="shared" si="40"/>
        <v>0</v>
      </c>
      <c r="F78" s="149">
        <f t="shared" si="41"/>
        <v>0</v>
      </c>
      <c r="G78" s="149">
        <f t="shared" si="42"/>
        <v>0</v>
      </c>
      <c r="H78" s="149">
        <f t="shared" si="43"/>
        <v>0</v>
      </c>
      <c r="I78" s="415">
        <f>'2-Expenditures'!I78</f>
        <v>0</v>
      </c>
      <c r="J78" s="421"/>
      <c r="K78" s="417">
        <f t="shared" si="48"/>
        <v>0</v>
      </c>
      <c r="L78" s="550" t="s">
        <v>2654</v>
      </c>
      <c r="M78" s="161" t="b">
        <f>SUM(E78:H78)=I78</f>
        <v>1</v>
      </c>
      <c r="N78"/>
      <c r="O78" s="402">
        <f t="shared" si="44"/>
        <v>1</v>
      </c>
      <c r="P78" s="402">
        <f t="shared" si="45"/>
        <v>0</v>
      </c>
      <c r="Q78" s="402">
        <f t="shared" si="46"/>
        <v>0</v>
      </c>
      <c r="R78" s="402">
        <f t="shared" si="47"/>
        <v>0</v>
      </c>
      <c r="S78" s="400" t="b">
        <f>SUM(O78:R78)=1</f>
        <v>1</v>
      </c>
      <c r="W78" s="116"/>
    </row>
    <row r="79" spans="1:23" s="114" customFormat="1" ht="12.75" customHeight="1" x14ac:dyDescent="0.2">
      <c r="A79" s="164" t="str">
        <f>'2-Expenditures'!A79</f>
        <v>Y</v>
      </c>
      <c r="B79" s="268" t="str">
        <f ca="1">IF(A79="N",B78,IF(LEN(B78)&lt;&gt;1,"A",IFERROR(CHAR(CODE(LOOKUP(2,1/($B$75:OFFSET(B79,-1,0)&lt;&gt;""),$B$75:OFFSET(B79,-1,0)))+1),"A")))</f>
        <v>D</v>
      </c>
      <c r="C79" s="143">
        <f>'2-Expenditures'!C79</f>
        <v>0</v>
      </c>
      <c r="D79" s="144">
        <f>'2-Expenditures'!E79</f>
        <v>0</v>
      </c>
      <c r="E79" s="149">
        <f t="shared" si="40"/>
        <v>0</v>
      </c>
      <c r="F79" s="149">
        <f t="shared" si="41"/>
        <v>0</v>
      </c>
      <c r="G79" s="149">
        <f t="shared" si="42"/>
        <v>0</v>
      </c>
      <c r="H79" s="149">
        <f t="shared" si="43"/>
        <v>0</v>
      </c>
      <c r="I79" s="415">
        <f>'2-Expenditures'!I79</f>
        <v>0</v>
      </c>
      <c r="J79" s="421"/>
      <c r="K79" s="417">
        <f t="shared" si="48"/>
        <v>0</v>
      </c>
      <c r="L79" s="550" t="s">
        <v>2654</v>
      </c>
      <c r="M79" s="161" t="b">
        <f>SUM(E79:H79)=I79</f>
        <v>1</v>
      </c>
      <c r="N79"/>
      <c r="O79" s="402">
        <f t="shared" si="44"/>
        <v>1</v>
      </c>
      <c r="P79" s="402">
        <f t="shared" si="45"/>
        <v>0</v>
      </c>
      <c r="Q79" s="402">
        <f t="shared" si="46"/>
        <v>0</v>
      </c>
      <c r="R79" s="402">
        <f t="shared" si="47"/>
        <v>0</v>
      </c>
      <c r="S79" s="400" t="b">
        <f>SUM(O79:R79)=1</f>
        <v>1</v>
      </c>
      <c r="W79" s="116"/>
    </row>
    <row r="80" spans="1:23" s="114" customFormat="1" ht="12.75" customHeight="1" thickBot="1" x14ac:dyDescent="0.25">
      <c r="A80" s="164" t="str">
        <f>'2-Expenditures'!A80</f>
        <v>Y</v>
      </c>
      <c r="B80" s="268" t="str">
        <f ca="1">IF(A80="N",B79,IF(LEN(B79)&lt;&gt;1,"A",IFERROR(CHAR(CODE(LOOKUP(2,1/($B$75:OFFSET(B80,-1,0)&lt;&gt;""),$B$75:OFFSET(B80,-1,0)))+1),"A")))</f>
        <v>E</v>
      </c>
      <c r="C80" s="143">
        <f>'2-Expenditures'!C80</f>
        <v>0</v>
      </c>
      <c r="D80" s="144">
        <f>'2-Expenditures'!E80</f>
        <v>0</v>
      </c>
      <c r="E80" s="149">
        <f t="shared" si="40"/>
        <v>0</v>
      </c>
      <c r="F80" s="149">
        <f t="shared" si="41"/>
        <v>0</v>
      </c>
      <c r="G80" s="149">
        <f t="shared" si="42"/>
        <v>0</v>
      </c>
      <c r="H80" s="149">
        <f t="shared" si="43"/>
        <v>0</v>
      </c>
      <c r="I80" s="415">
        <f>'2-Expenditures'!I80</f>
        <v>0</v>
      </c>
      <c r="J80" s="421"/>
      <c r="K80" s="417">
        <f t="shared" si="48"/>
        <v>0</v>
      </c>
      <c r="L80" s="550" t="s">
        <v>2654</v>
      </c>
      <c r="M80" s="161" t="b">
        <f>SUM(E80:H80)=I80</f>
        <v>1</v>
      </c>
      <c r="N80"/>
      <c r="O80" s="402">
        <f t="shared" si="44"/>
        <v>1</v>
      </c>
      <c r="P80" s="402">
        <f t="shared" si="45"/>
        <v>0</v>
      </c>
      <c r="Q80" s="402">
        <f t="shared" si="46"/>
        <v>0</v>
      </c>
      <c r="R80" s="402">
        <f t="shared" si="47"/>
        <v>0</v>
      </c>
      <c r="S80" s="400" t="b">
        <f>SUM(O80:R80)=1</f>
        <v>1</v>
      </c>
      <c r="W80" s="116"/>
    </row>
    <row r="81" spans="1:23" s="114" customFormat="1" ht="12.75" hidden="1" customHeight="1" outlineLevel="1" x14ac:dyDescent="0.2">
      <c r="A81" s="164" t="str">
        <f>'2-Expenditures'!A81</f>
        <v>N</v>
      </c>
      <c r="B81" s="268" t="str">
        <f ca="1">IF(A81="N",B80,IF(LEN(B80)&lt;&gt;1,"A",IFERROR(CHAR(CODE(LOOKUP(2,1/($B$75:OFFSET(B81,-1,0)&lt;&gt;""),$B$75:OFFSET(B81,-1,0)))+1),"A")))</f>
        <v>E</v>
      </c>
      <c r="C81" s="143">
        <f>'2-Expenditures'!C81</f>
        <v>0</v>
      </c>
      <c r="D81" s="144">
        <f>'2-Expenditures'!E81</f>
        <v>0</v>
      </c>
      <c r="E81" s="149">
        <f t="shared" si="40"/>
        <v>0</v>
      </c>
      <c r="F81" s="149">
        <f t="shared" si="41"/>
        <v>0</v>
      </c>
      <c r="G81" s="149">
        <f t="shared" si="42"/>
        <v>0</v>
      </c>
      <c r="H81" s="149">
        <f t="shared" si="43"/>
        <v>0</v>
      </c>
      <c r="I81" s="415">
        <f>'2-Expenditures'!I81</f>
        <v>0</v>
      </c>
      <c r="J81" s="421"/>
      <c r="K81" s="417">
        <f t="shared" si="48"/>
        <v>0</v>
      </c>
      <c r="L81" s="550" t="s">
        <v>2654</v>
      </c>
      <c r="M81" s="161" t="b">
        <f t="shared" ref="M81:M90" si="49">SUM(E81:H81)=I81</f>
        <v>1</v>
      </c>
      <c r="N81"/>
      <c r="O81" s="402">
        <f t="shared" si="44"/>
        <v>1</v>
      </c>
      <c r="P81" s="402">
        <f t="shared" si="45"/>
        <v>0</v>
      </c>
      <c r="Q81" s="402">
        <f t="shared" si="46"/>
        <v>0</v>
      </c>
      <c r="R81" s="402">
        <f t="shared" si="47"/>
        <v>0</v>
      </c>
      <c r="S81" s="400" t="b">
        <f t="shared" ref="S81:S91" si="50">SUM(O81:R81)=1</f>
        <v>1</v>
      </c>
      <c r="W81" s="116"/>
    </row>
    <row r="82" spans="1:23" s="114" customFormat="1" ht="12.75" hidden="1" customHeight="1" outlineLevel="1" x14ac:dyDescent="0.2">
      <c r="A82" s="164" t="str">
        <f>'2-Expenditures'!A82</f>
        <v>N</v>
      </c>
      <c r="B82" s="268" t="str">
        <f ca="1">IF(A82="N",B81,IF(LEN(B81)&lt;&gt;1,"A",IFERROR(CHAR(CODE(LOOKUP(2,1/($B$75:OFFSET(B82,-1,0)&lt;&gt;""),$B$75:OFFSET(B82,-1,0)))+1),"A")))</f>
        <v>E</v>
      </c>
      <c r="C82" s="143">
        <f>'2-Expenditures'!C82</f>
        <v>0</v>
      </c>
      <c r="D82" s="144">
        <f>'2-Expenditures'!E82</f>
        <v>0</v>
      </c>
      <c r="E82" s="149">
        <f t="shared" si="40"/>
        <v>0</v>
      </c>
      <c r="F82" s="149">
        <f t="shared" si="41"/>
        <v>0</v>
      </c>
      <c r="G82" s="149">
        <f t="shared" si="42"/>
        <v>0</v>
      </c>
      <c r="H82" s="149">
        <f t="shared" si="43"/>
        <v>0</v>
      </c>
      <c r="I82" s="415">
        <f>'2-Expenditures'!I82</f>
        <v>0</v>
      </c>
      <c r="J82" s="421"/>
      <c r="K82" s="417">
        <f t="shared" si="48"/>
        <v>0</v>
      </c>
      <c r="L82" s="550" t="s">
        <v>2654</v>
      </c>
      <c r="M82" s="161" t="b">
        <f t="shared" si="49"/>
        <v>1</v>
      </c>
      <c r="N82"/>
      <c r="O82" s="402">
        <f t="shared" si="44"/>
        <v>1</v>
      </c>
      <c r="P82" s="402">
        <f t="shared" si="45"/>
        <v>0</v>
      </c>
      <c r="Q82" s="402">
        <f t="shared" si="46"/>
        <v>0</v>
      </c>
      <c r="R82" s="402">
        <f t="shared" si="47"/>
        <v>0</v>
      </c>
      <c r="S82" s="400" t="b">
        <f t="shared" si="50"/>
        <v>1</v>
      </c>
      <c r="W82" s="116"/>
    </row>
    <row r="83" spans="1:23" s="114" customFormat="1" ht="12.75" hidden="1" customHeight="1" outlineLevel="1" x14ac:dyDescent="0.2">
      <c r="A83" s="164" t="str">
        <f>'2-Expenditures'!A83</f>
        <v>N</v>
      </c>
      <c r="B83" s="268" t="str">
        <f ca="1">IF(A83="N",B82,IF(LEN(B82)&lt;&gt;1,"A",IFERROR(CHAR(CODE(LOOKUP(2,1/($B$75:OFFSET(B83,-1,0)&lt;&gt;""),$B$75:OFFSET(B83,-1,0)))+1),"A")))</f>
        <v>E</v>
      </c>
      <c r="C83" s="143">
        <f>'2-Expenditures'!C83</f>
        <v>0</v>
      </c>
      <c r="D83" s="144">
        <f>'2-Expenditures'!E83</f>
        <v>0</v>
      </c>
      <c r="E83" s="149">
        <f t="shared" si="40"/>
        <v>0</v>
      </c>
      <c r="F83" s="149">
        <f t="shared" si="41"/>
        <v>0</v>
      </c>
      <c r="G83" s="149">
        <f t="shared" si="42"/>
        <v>0</v>
      </c>
      <c r="H83" s="149">
        <f t="shared" si="43"/>
        <v>0</v>
      </c>
      <c r="I83" s="415">
        <f>'2-Expenditures'!I83</f>
        <v>0</v>
      </c>
      <c r="J83" s="421"/>
      <c r="K83" s="417">
        <f t="shared" si="48"/>
        <v>0</v>
      </c>
      <c r="L83" s="550" t="s">
        <v>2654</v>
      </c>
      <c r="M83" s="161" t="b">
        <f t="shared" si="49"/>
        <v>1</v>
      </c>
      <c r="N83"/>
      <c r="O83" s="402">
        <f t="shared" si="44"/>
        <v>1</v>
      </c>
      <c r="P83" s="402">
        <f t="shared" si="45"/>
        <v>0</v>
      </c>
      <c r="Q83" s="402">
        <f t="shared" si="46"/>
        <v>0</v>
      </c>
      <c r="R83" s="402">
        <f t="shared" si="47"/>
        <v>0</v>
      </c>
      <c r="S83" s="400" t="b">
        <f t="shared" si="50"/>
        <v>1</v>
      </c>
      <c r="W83" s="116"/>
    </row>
    <row r="84" spans="1:23" s="114" customFormat="1" ht="12.75" hidden="1" customHeight="1" outlineLevel="1" x14ac:dyDescent="0.2">
      <c r="A84" s="164" t="str">
        <f>'2-Expenditures'!A84</f>
        <v>N</v>
      </c>
      <c r="B84" s="268" t="str">
        <f ca="1">IF(A84="N",B83,IF(LEN(B83)&lt;&gt;1,"A",IFERROR(CHAR(CODE(LOOKUP(2,1/($B$75:OFFSET(B84,-1,0)&lt;&gt;""),$B$75:OFFSET(B84,-1,0)))+1),"A")))</f>
        <v>E</v>
      </c>
      <c r="C84" s="143">
        <f>'2-Expenditures'!C84</f>
        <v>0</v>
      </c>
      <c r="D84" s="144">
        <f>'2-Expenditures'!E84</f>
        <v>0</v>
      </c>
      <c r="E84" s="149">
        <f t="shared" si="40"/>
        <v>0</v>
      </c>
      <c r="F84" s="149">
        <f t="shared" si="41"/>
        <v>0</v>
      </c>
      <c r="G84" s="149">
        <f t="shared" si="42"/>
        <v>0</v>
      </c>
      <c r="H84" s="149">
        <f t="shared" si="43"/>
        <v>0</v>
      </c>
      <c r="I84" s="415">
        <f>'2-Expenditures'!I84</f>
        <v>0</v>
      </c>
      <c r="J84" s="421"/>
      <c r="K84" s="417">
        <f t="shared" si="48"/>
        <v>0</v>
      </c>
      <c r="L84" s="550" t="s">
        <v>2654</v>
      </c>
      <c r="M84" s="161" t="b">
        <f t="shared" si="49"/>
        <v>1</v>
      </c>
      <c r="N84"/>
      <c r="O84" s="402">
        <f t="shared" si="44"/>
        <v>1</v>
      </c>
      <c r="P84" s="402">
        <f t="shared" si="45"/>
        <v>0</v>
      </c>
      <c r="Q84" s="402">
        <f t="shared" si="46"/>
        <v>0</v>
      </c>
      <c r="R84" s="402">
        <f t="shared" si="47"/>
        <v>0</v>
      </c>
      <c r="S84" s="400" t="b">
        <f t="shared" si="50"/>
        <v>1</v>
      </c>
      <c r="W84" s="116"/>
    </row>
    <row r="85" spans="1:23" s="114" customFormat="1" ht="12.75" hidden="1" customHeight="1" outlineLevel="1" x14ac:dyDescent="0.2">
      <c r="A85" s="164" t="str">
        <f>'2-Expenditures'!A85</f>
        <v>N</v>
      </c>
      <c r="B85" s="268" t="str">
        <f ca="1">IF(A85="N",B84,IF(LEN(B84)&lt;&gt;1,"A",IFERROR(CHAR(CODE(LOOKUP(2,1/($B$75:OFFSET(B85,-1,0)&lt;&gt;""),$B$75:OFFSET(B85,-1,0)))+1),"A")))</f>
        <v>E</v>
      </c>
      <c r="C85" s="143">
        <f>'2-Expenditures'!C85</f>
        <v>0</v>
      </c>
      <c r="D85" s="144">
        <f>'2-Expenditures'!E85</f>
        <v>0</v>
      </c>
      <c r="E85" s="149">
        <f t="shared" si="40"/>
        <v>0</v>
      </c>
      <c r="F85" s="149">
        <f t="shared" si="41"/>
        <v>0</v>
      </c>
      <c r="G85" s="149">
        <f t="shared" si="42"/>
        <v>0</v>
      </c>
      <c r="H85" s="149">
        <f t="shared" si="43"/>
        <v>0</v>
      </c>
      <c r="I85" s="415">
        <f>'2-Expenditures'!I85</f>
        <v>0</v>
      </c>
      <c r="J85" s="421"/>
      <c r="K85" s="417">
        <f t="shared" si="48"/>
        <v>0</v>
      </c>
      <c r="L85" s="550" t="s">
        <v>2654</v>
      </c>
      <c r="M85" s="161" t="b">
        <f t="shared" si="49"/>
        <v>1</v>
      </c>
      <c r="N85"/>
      <c r="O85" s="402">
        <f t="shared" si="44"/>
        <v>1</v>
      </c>
      <c r="P85" s="402">
        <f t="shared" si="45"/>
        <v>0</v>
      </c>
      <c r="Q85" s="402">
        <f t="shared" si="46"/>
        <v>0</v>
      </c>
      <c r="R85" s="402">
        <f t="shared" si="47"/>
        <v>0</v>
      </c>
      <c r="S85" s="400" t="b">
        <f t="shared" si="50"/>
        <v>1</v>
      </c>
      <c r="W85" s="116"/>
    </row>
    <row r="86" spans="1:23" s="114" customFormat="1" ht="12.75" hidden="1" customHeight="1" outlineLevel="1" x14ac:dyDescent="0.2">
      <c r="A86" s="164" t="str">
        <f>'2-Expenditures'!A86</f>
        <v>N</v>
      </c>
      <c r="B86" s="268" t="str">
        <f ca="1">IF(A86="N",B85,IF(LEN(B85)&lt;&gt;1,"A",IFERROR(CHAR(CODE(LOOKUP(2,1/($B$75:OFFSET(B86,-1,0)&lt;&gt;""),$B$75:OFFSET(B86,-1,0)))+1),"A")))</f>
        <v>E</v>
      </c>
      <c r="C86" s="143">
        <f>'2-Expenditures'!C86</f>
        <v>0</v>
      </c>
      <c r="D86" s="144">
        <f>'2-Expenditures'!E86</f>
        <v>0</v>
      </c>
      <c r="E86" s="149">
        <f t="shared" si="40"/>
        <v>0</v>
      </c>
      <c r="F86" s="149">
        <f t="shared" si="41"/>
        <v>0</v>
      </c>
      <c r="G86" s="149">
        <f t="shared" si="42"/>
        <v>0</v>
      </c>
      <c r="H86" s="149">
        <f t="shared" si="43"/>
        <v>0</v>
      </c>
      <c r="I86" s="415">
        <f>'2-Expenditures'!I86</f>
        <v>0</v>
      </c>
      <c r="J86" s="421"/>
      <c r="K86" s="417">
        <f t="shared" si="48"/>
        <v>0</v>
      </c>
      <c r="L86" s="550" t="s">
        <v>2654</v>
      </c>
      <c r="M86" s="161" t="b">
        <f t="shared" si="49"/>
        <v>1</v>
      </c>
      <c r="N86"/>
      <c r="O86" s="402">
        <f t="shared" si="44"/>
        <v>1</v>
      </c>
      <c r="P86" s="402">
        <f t="shared" si="45"/>
        <v>0</v>
      </c>
      <c r="Q86" s="402">
        <f t="shared" si="46"/>
        <v>0</v>
      </c>
      <c r="R86" s="402">
        <f t="shared" si="47"/>
        <v>0</v>
      </c>
      <c r="S86" s="400" t="b">
        <f t="shared" si="50"/>
        <v>1</v>
      </c>
      <c r="W86" s="116"/>
    </row>
    <row r="87" spans="1:23" s="114" customFormat="1" ht="12.75" hidden="1" customHeight="1" outlineLevel="1" x14ac:dyDescent="0.2">
      <c r="A87" s="164" t="str">
        <f>'2-Expenditures'!A87</f>
        <v>N</v>
      </c>
      <c r="B87" s="268" t="str">
        <f ca="1">IF(A87="N",B86,IF(LEN(B86)&lt;&gt;1,"A",IFERROR(CHAR(CODE(LOOKUP(2,1/($B$75:OFFSET(B87,-1,0)&lt;&gt;""),$B$75:OFFSET(B87,-1,0)))+1),"A")))</f>
        <v>E</v>
      </c>
      <c r="C87" s="143">
        <f>'2-Expenditures'!C87</f>
        <v>0</v>
      </c>
      <c r="D87" s="144">
        <f>'2-Expenditures'!E87</f>
        <v>0</v>
      </c>
      <c r="E87" s="149">
        <f t="shared" si="40"/>
        <v>0</v>
      </c>
      <c r="F87" s="149">
        <f t="shared" si="41"/>
        <v>0</v>
      </c>
      <c r="G87" s="149">
        <f t="shared" si="42"/>
        <v>0</v>
      </c>
      <c r="H87" s="149">
        <f t="shared" si="43"/>
        <v>0</v>
      </c>
      <c r="I87" s="415">
        <f>'2-Expenditures'!I87</f>
        <v>0</v>
      </c>
      <c r="J87" s="421"/>
      <c r="K87" s="417">
        <f t="shared" si="48"/>
        <v>0</v>
      </c>
      <c r="L87" s="550" t="s">
        <v>2654</v>
      </c>
      <c r="M87" s="161" t="b">
        <f t="shared" si="49"/>
        <v>1</v>
      </c>
      <c r="N87"/>
      <c r="O87" s="402">
        <f t="shared" si="44"/>
        <v>1</v>
      </c>
      <c r="P87" s="402">
        <f t="shared" si="45"/>
        <v>0</v>
      </c>
      <c r="Q87" s="402">
        <f t="shared" si="46"/>
        <v>0</v>
      </c>
      <c r="R87" s="402">
        <f t="shared" si="47"/>
        <v>0</v>
      </c>
      <c r="S87" s="400" t="b">
        <f t="shared" si="50"/>
        <v>1</v>
      </c>
      <c r="W87" s="116"/>
    </row>
    <row r="88" spans="1:23" s="114" customFormat="1" ht="12.75" hidden="1" customHeight="1" outlineLevel="1" x14ac:dyDescent="0.2">
      <c r="A88" s="164" t="str">
        <f>'2-Expenditures'!A88</f>
        <v>N</v>
      </c>
      <c r="B88" s="268" t="str">
        <f ca="1">IF(A88="N",B87,IF(LEN(B87)&lt;&gt;1,"A",IFERROR(CHAR(CODE(LOOKUP(2,1/($B$75:OFFSET(B88,-1,0)&lt;&gt;""),$B$75:OFFSET(B88,-1,0)))+1),"A")))</f>
        <v>E</v>
      </c>
      <c r="C88" s="143">
        <f>'2-Expenditures'!C88</f>
        <v>0</v>
      </c>
      <c r="D88" s="144">
        <f>'2-Expenditures'!E88</f>
        <v>0</v>
      </c>
      <c r="E88" s="149">
        <f t="shared" si="40"/>
        <v>0</v>
      </c>
      <c r="F88" s="149">
        <f t="shared" si="41"/>
        <v>0</v>
      </c>
      <c r="G88" s="149">
        <f t="shared" si="42"/>
        <v>0</v>
      </c>
      <c r="H88" s="149">
        <f t="shared" si="43"/>
        <v>0</v>
      </c>
      <c r="I88" s="415">
        <f>'2-Expenditures'!I88</f>
        <v>0</v>
      </c>
      <c r="J88" s="421"/>
      <c r="K88" s="417">
        <f t="shared" si="48"/>
        <v>0</v>
      </c>
      <c r="L88" s="550" t="s">
        <v>2654</v>
      </c>
      <c r="M88" s="161" t="b">
        <f t="shared" si="49"/>
        <v>1</v>
      </c>
      <c r="N88"/>
      <c r="O88" s="402">
        <f t="shared" si="44"/>
        <v>1</v>
      </c>
      <c r="P88" s="402">
        <f t="shared" si="45"/>
        <v>0</v>
      </c>
      <c r="Q88" s="402">
        <f t="shared" si="46"/>
        <v>0</v>
      </c>
      <c r="R88" s="402">
        <f t="shared" si="47"/>
        <v>0</v>
      </c>
      <c r="S88" s="400" t="b">
        <f t="shared" si="50"/>
        <v>1</v>
      </c>
      <c r="W88" s="116"/>
    </row>
    <row r="89" spans="1:23" s="114" customFormat="1" ht="12.75" hidden="1" customHeight="1" outlineLevel="1" x14ac:dyDescent="0.2">
      <c r="A89" s="164" t="str">
        <f>'2-Expenditures'!A89</f>
        <v>N</v>
      </c>
      <c r="B89" s="268" t="str">
        <f ca="1">IF(A89="N",B88,IF(LEN(B88)&lt;&gt;1,"A",IFERROR(CHAR(CODE(LOOKUP(2,1/($B$75:OFFSET(B89,-1,0)&lt;&gt;""),$B$75:OFFSET(B89,-1,0)))+1),"A")))</f>
        <v>E</v>
      </c>
      <c r="C89" s="143">
        <f>'2-Expenditures'!C89</f>
        <v>0</v>
      </c>
      <c r="D89" s="144">
        <f>'2-Expenditures'!E89</f>
        <v>0</v>
      </c>
      <c r="E89" s="149">
        <f t="shared" si="40"/>
        <v>0</v>
      </c>
      <c r="F89" s="149">
        <f t="shared" si="41"/>
        <v>0</v>
      </c>
      <c r="G89" s="149">
        <f t="shared" si="42"/>
        <v>0</v>
      </c>
      <c r="H89" s="149">
        <f t="shared" si="43"/>
        <v>0</v>
      </c>
      <c r="I89" s="415">
        <f>'2-Expenditures'!I89</f>
        <v>0</v>
      </c>
      <c r="J89" s="421"/>
      <c r="K89" s="417">
        <f t="shared" si="48"/>
        <v>0</v>
      </c>
      <c r="L89" s="550" t="s">
        <v>2654</v>
      </c>
      <c r="M89" s="161" t="b">
        <f t="shared" si="49"/>
        <v>1</v>
      </c>
      <c r="N89"/>
      <c r="O89" s="402">
        <f t="shared" si="44"/>
        <v>1</v>
      </c>
      <c r="P89" s="402">
        <f t="shared" si="45"/>
        <v>0</v>
      </c>
      <c r="Q89" s="402">
        <f t="shared" si="46"/>
        <v>0</v>
      </c>
      <c r="R89" s="402">
        <f t="shared" si="47"/>
        <v>0</v>
      </c>
      <c r="S89" s="400" t="b">
        <f t="shared" si="50"/>
        <v>1</v>
      </c>
      <c r="W89" s="314"/>
    </row>
    <row r="90" spans="1:23" s="114" customFormat="1" ht="12.75" hidden="1" customHeight="1" outlineLevel="1" thickBot="1" x14ac:dyDescent="0.25">
      <c r="A90" s="164" t="str">
        <f>'2-Expenditures'!A90</f>
        <v>N</v>
      </c>
      <c r="B90" s="268" t="str">
        <f ca="1">IF(A90="N",B89,IF(LEN(B89)&lt;&gt;1,"A",IFERROR(CHAR(CODE(LOOKUP(2,1/($B$75:OFFSET(B90,-1,0)&lt;&gt;""),$B$75:OFFSET(B90,-1,0)))+1),"A")))</f>
        <v>E</v>
      </c>
      <c r="C90" s="143">
        <f>'2-Expenditures'!C90</f>
        <v>0</v>
      </c>
      <c r="D90" s="144">
        <f>'2-Expenditures'!E90</f>
        <v>0</v>
      </c>
      <c r="E90" s="149">
        <f t="shared" si="40"/>
        <v>0</v>
      </c>
      <c r="F90" s="149">
        <f t="shared" si="41"/>
        <v>0</v>
      </c>
      <c r="G90" s="149">
        <f t="shared" si="42"/>
        <v>0</v>
      </c>
      <c r="H90" s="149">
        <f t="shared" si="43"/>
        <v>0</v>
      </c>
      <c r="I90" s="415">
        <f>'2-Expenditures'!I90</f>
        <v>0</v>
      </c>
      <c r="J90" s="421"/>
      <c r="K90" s="417">
        <f t="shared" si="48"/>
        <v>0</v>
      </c>
      <c r="L90" s="550" t="s">
        <v>2654</v>
      </c>
      <c r="M90" s="161" t="b">
        <f t="shared" si="49"/>
        <v>1</v>
      </c>
      <c r="N90"/>
      <c r="O90" s="402">
        <f t="shared" si="44"/>
        <v>1</v>
      </c>
      <c r="P90" s="402">
        <f t="shared" si="45"/>
        <v>0</v>
      </c>
      <c r="Q90" s="402">
        <f t="shared" si="46"/>
        <v>0</v>
      </c>
      <c r="R90" s="402">
        <f t="shared" si="47"/>
        <v>0</v>
      </c>
      <c r="S90" s="400" t="b">
        <f t="shared" si="50"/>
        <v>1</v>
      </c>
      <c r="W90" s="116"/>
    </row>
    <row r="91" spans="1:23" s="114" customFormat="1" ht="13.5" collapsed="1" thickTop="1" x14ac:dyDescent="0.2">
      <c r="A91" s="164">
        <f>'2-Expenditures'!A91</f>
        <v>0</v>
      </c>
      <c r="B91" s="354" t="str">
        <f ca="1">IFERROR(CHAR(CODE(LOOKUP(2,1/(B76:OFFSET(B91,-1,0)&lt;&gt;""),B76:OFFSET(B91,-1,0)))+1),"A")</f>
        <v>F</v>
      </c>
      <c r="C91" s="374" t="s">
        <v>2313</v>
      </c>
      <c r="D91" s="375">
        <f ca="1">SUMIFS(D76:OFFSET(D91,-1,0),$A76:OFFSET($A91,-1,0),"Y")</f>
        <v>0</v>
      </c>
      <c r="E91" s="376">
        <f ca="1">SUMIFS(E76:OFFSET(E91,-1,0),$A76:OFFSET($A91,-1,0),"Y")</f>
        <v>0</v>
      </c>
      <c r="F91" s="376">
        <f ca="1">SUMIFS(F76:OFFSET(F91,-1,0),$A76:OFFSET($A91,-1,0),"Y")</f>
        <v>0</v>
      </c>
      <c r="G91" s="376">
        <f ca="1">SUMIFS(G76:OFFSET(G91,-1,0),$A76:OFFSET($A91,-1,0),"Y")</f>
        <v>0</v>
      </c>
      <c r="H91" s="376">
        <f ca="1">SUMIFS(H76:OFFSET(H91,-1,0),$A76:OFFSET($A91,-1,0),"Y")</f>
        <v>0</v>
      </c>
      <c r="I91" s="416">
        <f ca="1">SUMIFS(I76:OFFSET(I91,-1,0),$A76:OFFSET($A91,-1,0),"Y")</f>
        <v>0</v>
      </c>
      <c r="J91" s="422"/>
      <c r="K91" s="418">
        <f ca="1">SUMIFS(K76:OFFSET(K91,-1,0),$A76:OFFSET($A91,-1,0),"Y")</f>
        <v>0</v>
      </c>
      <c r="L91" s="380"/>
      <c r="M91" s="377" t="b">
        <f ca="1">SUM(E91:H91)=I91</f>
        <v>1</v>
      </c>
      <c r="N91"/>
      <c r="O91" s="402">
        <f ca="1">IF($I91&gt;0,E91/$I91,E$2)</f>
        <v>1</v>
      </c>
      <c r="P91" s="402">
        <f t="shared" ref="P91" ca="1" si="51">IF($I91&gt;0,F91/$I91,F$2)</f>
        <v>0</v>
      </c>
      <c r="Q91" s="402">
        <f t="shared" ref="Q91" ca="1" si="52">IF($I91&gt;0,G91/$I91,G$2)</f>
        <v>0</v>
      </c>
      <c r="R91" s="402">
        <f t="shared" ref="R91" ca="1" si="53">IF($I91&gt;0,H91/$I91,H$2)</f>
        <v>0</v>
      </c>
      <c r="S91" s="400" t="b">
        <f t="shared" ca="1" si="50"/>
        <v>1</v>
      </c>
      <c r="T91" s="182" t="s">
        <v>2530</v>
      </c>
      <c r="U91" s="182"/>
      <c r="V91" s="182"/>
      <c r="W91" s="116"/>
    </row>
    <row r="92" spans="1:23" s="114" customFormat="1" x14ac:dyDescent="0.2">
      <c r="A92" s="164"/>
      <c r="B92" s="116"/>
      <c r="C92" s="116"/>
      <c r="D92" s="116"/>
      <c r="E92" s="116"/>
      <c r="F92" s="116"/>
      <c r="G92" s="116"/>
      <c r="H92" s="116"/>
      <c r="I92" s="116"/>
      <c r="J92" s="116"/>
      <c r="K92" s="116"/>
      <c r="L92" s="116"/>
      <c r="M92" s="116"/>
      <c r="N92"/>
      <c r="O92" s="498"/>
      <c r="P92" s="498"/>
      <c r="Q92" s="498"/>
      <c r="R92" s="498"/>
      <c r="S92" s="156"/>
      <c r="T92" s="116"/>
      <c r="U92" s="116"/>
      <c r="V92" s="116"/>
      <c r="W92" s="116"/>
    </row>
    <row r="93" spans="1:23" s="311" customFormat="1" ht="19.899999999999999" customHeight="1" x14ac:dyDescent="0.2">
      <c r="A93" s="323">
        <f>'2-Expenditures'!A93</f>
        <v>0</v>
      </c>
      <c r="B93" s="118" t="s">
        <v>2613</v>
      </c>
      <c r="C93" s="312"/>
      <c r="D93" s="312"/>
      <c r="E93" s="312"/>
      <c r="F93" s="312"/>
      <c r="G93" s="312"/>
      <c r="H93" s="312"/>
      <c r="I93" s="312"/>
      <c r="J93" s="312"/>
      <c r="K93" s="312"/>
      <c r="L93" s="373"/>
      <c r="M93" s="312"/>
      <c r="N93"/>
      <c r="O93" s="499"/>
      <c r="P93" s="499"/>
      <c r="Q93" s="499"/>
      <c r="R93" s="499"/>
      <c r="S93" s="313"/>
      <c r="T93" s="314"/>
      <c r="U93" s="314"/>
      <c r="V93" s="314"/>
      <c r="W93" s="116"/>
    </row>
    <row r="94" spans="1:23" s="114" customFormat="1" ht="25.5" x14ac:dyDescent="0.2">
      <c r="A94" s="164" t="str">
        <f>'2-Expenditures'!A94</f>
        <v>Include?</v>
      </c>
      <c r="B94" s="349" t="s">
        <v>2317</v>
      </c>
      <c r="C94" s="392" t="s">
        <v>2318</v>
      </c>
      <c r="D94" s="465"/>
      <c r="E94" s="412" t="s">
        <v>2292</v>
      </c>
      <c r="F94" s="412" t="s">
        <v>2293</v>
      </c>
      <c r="G94" s="412" t="s">
        <v>2294</v>
      </c>
      <c r="H94" s="412" t="s">
        <v>2295</v>
      </c>
      <c r="I94" s="351" t="s">
        <v>2314</v>
      </c>
      <c r="J94" s="424" t="s">
        <v>2291</v>
      </c>
      <c r="K94" s="351" t="s">
        <v>2338</v>
      </c>
      <c r="L94" s="547" t="s">
        <v>2337</v>
      </c>
      <c r="M94" s="351" t="s">
        <v>2430</v>
      </c>
      <c r="N94"/>
      <c r="O94" s="397" t="s">
        <v>2292</v>
      </c>
      <c r="P94" s="397" t="s">
        <v>2293</v>
      </c>
      <c r="Q94" s="397" t="s">
        <v>2294</v>
      </c>
      <c r="R94" s="397" t="s">
        <v>2295</v>
      </c>
      <c r="S94" s="398" t="s">
        <v>2430</v>
      </c>
      <c r="T94" s="120"/>
      <c r="U94" s="120"/>
      <c r="V94" s="120"/>
      <c r="W94" s="116"/>
    </row>
    <row r="95" spans="1:23" s="114" customFormat="1" x14ac:dyDescent="0.2">
      <c r="A95" s="164" t="str">
        <f>'2-Expenditures'!A95</f>
        <v>Y</v>
      </c>
      <c r="B95" s="352" t="str">
        <f ca="1">IF(A95="N",B94,IF(LEN(B94)&lt;&gt;1,"A",IFERROR(CHAR(CODE(LOOKUP(2,1/($B$94:OFFSET(B95,-1,0)&lt;&gt;""),$B$94:OFFSET(B95,-1,0)))+1),"A")))</f>
        <v>A</v>
      </c>
      <c r="C95" s="460" t="str">
        <f>'2-Expenditures'!C95</f>
        <v>Centrally Appropriated / POTS Costs</v>
      </c>
      <c r="D95" s="470"/>
      <c r="E95" s="149">
        <f t="shared" ref="E95:E108" si="54">$I95*O95</f>
        <v>0</v>
      </c>
      <c r="F95" s="149">
        <f t="shared" ref="F95:F108" si="55">$I95*P95</f>
        <v>0</v>
      </c>
      <c r="G95" s="149">
        <f t="shared" ref="G95:G108" si="56">$I95*Q95</f>
        <v>0</v>
      </c>
      <c r="H95" s="149">
        <f t="shared" ref="H95:H108" si="57">$I95*R95</f>
        <v>0</v>
      </c>
      <c r="I95" s="147">
        <f>'2-Expenditures'!I95</f>
        <v>0</v>
      </c>
      <c r="J95" s="159">
        <f ca="1">'2-Expenditures'!J95</f>
        <v>0</v>
      </c>
      <c r="K95" s="158">
        <f ca="1">SUM(I95:J95)</f>
        <v>0</v>
      </c>
      <c r="L95" s="548" t="s">
        <v>2632</v>
      </c>
      <c r="M95" s="161" t="b">
        <f>SUM(E95:H95)=I95</f>
        <v>1</v>
      </c>
      <c r="N95"/>
      <c r="O95" s="402">
        <f t="shared" ref="O95:O108" si="58">E$2</f>
        <v>1</v>
      </c>
      <c r="P95" s="402">
        <f t="shared" ref="P95:P108" si="59">F$2</f>
        <v>0</v>
      </c>
      <c r="Q95" s="402">
        <f t="shared" ref="Q95:Q108" si="60">G$2</f>
        <v>0</v>
      </c>
      <c r="R95" s="402">
        <f t="shared" ref="R95:R108" si="61">H$2</f>
        <v>0</v>
      </c>
      <c r="S95" s="403" t="b">
        <f>SUM(O95:R95)=1</f>
        <v>1</v>
      </c>
      <c r="T95" s="116"/>
      <c r="U95" s="116"/>
      <c r="V95" s="116"/>
      <c r="W95" s="116"/>
    </row>
    <row r="96" spans="1:23" s="114" customFormat="1" x14ac:dyDescent="0.2">
      <c r="A96" s="164" t="str">
        <f>'2-Expenditures'!A96</f>
        <v>Y</v>
      </c>
      <c r="B96" s="352" t="str">
        <f ca="1">IF(A96="N",B95,IF(LEN(B95)&lt;&gt;1,"A",IFERROR(CHAR(CODE(LOOKUP(2,1/($B$94:OFFSET(B96,-1,0)&lt;&gt;""),$B$94:OFFSET(B96,-1,0)))+1),"A")))</f>
        <v>B</v>
      </c>
      <c r="C96" s="460" t="str">
        <f>'2-Expenditures'!C96</f>
        <v>Non-Standard and Agency-Specific FTE Costs</v>
      </c>
      <c r="D96" s="470"/>
      <c r="E96" s="149">
        <f t="shared" si="54"/>
        <v>0</v>
      </c>
      <c r="F96" s="149">
        <f t="shared" si="55"/>
        <v>0</v>
      </c>
      <c r="G96" s="149">
        <f t="shared" si="56"/>
        <v>0</v>
      </c>
      <c r="H96" s="149">
        <f t="shared" si="57"/>
        <v>0</v>
      </c>
      <c r="I96" s="147">
        <f>'2-Expenditures'!I96</f>
        <v>0</v>
      </c>
      <c r="J96" s="419">
        <f>'2-Expenditures'!J96</f>
        <v>0</v>
      </c>
      <c r="K96" s="158">
        <f>SUM(I96:J96)</f>
        <v>0</v>
      </c>
      <c r="L96" s="548" t="s">
        <v>2289</v>
      </c>
      <c r="M96" s="161" t="b">
        <f t="shared" ref="M96:M109" si="62">SUM(E96:H96)=I96</f>
        <v>1</v>
      </c>
      <c r="N96"/>
      <c r="O96" s="402">
        <f t="shared" si="58"/>
        <v>1</v>
      </c>
      <c r="P96" s="402">
        <f t="shared" si="59"/>
        <v>0</v>
      </c>
      <c r="Q96" s="402">
        <f t="shared" si="60"/>
        <v>0</v>
      </c>
      <c r="R96" s="402">
        <f t="shared" si="61"/>
        <v>0</v>
      </c>
      <c r="S96" s="403" t="b">
        <f>SUM(O96:R96)=1</f>
        <v>1</v>
      </c>
      <c r="T96" s="116"/>
      <c r="U96" s="116"/>
      <c r="V96" s="116"/>
      <c r="W96" s="116"/>
    </row>
    <row r="97" spans="1:23" s="114" customFormat="1" x14ac:dyDescent="0.2">
      <c r="A97" s="164" t="str">
        <f>'2-Expenditures'!A97</f>
        <v>Y</v>
      </c>
      <c r="B97" s="352" t="str">
        <f ca="1">IF(A97="N",B96,IF(LEN(B96)&lt;&gt;1,"A",IFERROR(CHAR(CODE(LOOKUP(2,1/($B$94:OFFSET(B97,-1,0)&lt;&gt;""),$B$94:OFFSET(B97,-1,0)))+1),"A")))</f>
        <v>C</v>
      </c>
      <c r="C97" s="460" t="str">
        <f>'2-Expenditures'!C97</f>
        <v>Legal Services</v>
      </c>
      <c r="D97" s="470"/>
      <c r="E97" s="149">
        <f t="shared" si="54"/>
        <v>0</v>
      </c>
      <c r="F97" s="149">
        <f t="shared" si="55"/>
        <v>0</v>
      </c>
      <c r="G97" s="149">
        <f t="shared" si="56"/>
        <v>0</v>
      </c>
      <c r="H97" s="149">
        <f t="shared" si="57"/>
        <v>0</v>
      </c>
      <c r="I97" s="150">
        <f>'2-Expenditures'!I97</f>
        <v>0</v>
      </c>
      <c r="J97" s="420"/>
      <c r="K97" s="417">
        <f t="shared" ref="K97:K108" si="63">SUM(I97:J97)</f>
        <v>0</v>
      </c>
      <c r="L97" s="548" t="s">
        <v>33</v>
      </c>
      <c r="M97" s="161" t="b">
        <f t="shared" si="62"/>
        <v>1</v>
      </c>
      <c r="N97"/>
      <c r="O97" s="402">
        <f t="shared" si="58"/>
        <v>1</v>
      </c>
      <c r="P97" s="402">
        <f t="shared" si="59"/>
        <v>0</v>
      </c>
      <c r="Q97" s="402">
        <f t="shared" si="60"/>
        <v>0</v>
      </c>
      <c r="R97" s="402">
        <f t="shared" si="61"/>
        <v>0</v>
      </c>
      <c r="S97" s="403" t="b">
        <f t="shared" ref="S97:S108" si="64">SUM(O97:R97)=1</f>
        <v>1</v>
      </c>
      <c r="T97" s="116"/>
      <c r="U97" s="116"/>
      <c r="V97" s="116"/>
      <c r="W97" s="116"/>
    </row>
    <row r="98" spans="1:23" s="114" customFormat="1" ht="12.75" customHeight="1" x14ac:dyDescent="0.2">
      <c r="A98" s="164" t="str">
        <f>'2-Expenditures'!A98</f>
        <v>Y</v>
      </c>
      <c r="B98" s="352" t="str">
        <f ca="1">IF(A98="N",B97,IF(LEN(B97)&lt;&gt;1,"A",IFERROR(CHAR(CODE(LOOKUP(2,1/($B$94:OFFSET(B98,-1,0)&lt;&gt;""),$B$94:OFFSET(B98,-1,0)))+1),"A")))</f>
        <v>D</v>
      </c>
      <c r="C98" s="460" t="str">
        <f>'2-Expenditures'!C98</f>
        <v>Computer Programming - Established (Budget Year)</v>
      </c>
      <c r="D98" s="470"/>
      <c r="E98" s="149">
        <f t="shared" si="54"/>
        <v>0</v>
      </c>
      <c r="F98" s="149">
        <f t="shared" si="55"/>
        <v>0</v>
      </c>
      <c r="G98" s="149">
        <f t="shared" si="56"/>
        <v>0</v>
      </c>
      <c r="H98" s="149">
        <f t="shared" si="57"/>
        <v>0</v>
      </c>
      <c r="I98" s="150">
        <f>'2-Expenditures'!I98</f>
        <v>0</v>
      </c>
      <c r="J98" s="421"/>
      <c r="K98" s="417">
        <f t="shared" si="63"/>
        <v>0</v>
      </c>
      <c r="L98" s="549"/>
      <c r="M98" s="161" t="b">
        <f t="shared" si="62"/>
        <v>1</v>
      </c>
      <c r="N98"/>
      <c r="O98" s="402">
        <f t="shared" si="58"/>
        <v>1</v>
      </c>
      <c r="P98" s="402">
        <f t="shared" si="59"/>
        <v>0</v>
      </c>
      <c r="Q98" s="402">
        <f t="shared" si="60"/>
        <v>0</v>
      </c>
      <c r="R98" s="402">
        <f t="shared" si="61"/>
        <v>0</v>
      </c>
      <c r="S98" s="403" t="b">
        <f t="shared" si="64"/>
        <v>1</v>
      </c>
      <c r="T98" s="116"/>
      <c r="U98" s="116"/>
      <c r="V98" s="116"/>
      <c r="W98" s="116"/>
    </row>
    <row r="99" spans="1:23" ht="12.75" customHeight="1" x14ac:dyDescent="0.2">
      <c r="A99" s="164" t="str">
        <f>'2-Expenditures'!A99</f>
        <v>Y</v>
      </c>
      <c r="B99" s="352" t="str">
        <f ca="1">IF(A99="N",B98,IF(LEN(B98)&lt;&gt;1,"A",IFERROR(CHAR(CODE(LOOKUP(2,1/($B$94:OFFSET(B99,-1,0)&lt;&gt;""),$B$94:OFFSET(B99,-1,0)))+1),"A")))</f>
        <v>E</v>
      </c>
      <c r="C99" s="460" t="str">
        <f>'2-Expenditures'!C99</f>
        <v>Computer Programming - Emerging (Budget Year)</v>
      </c>
      <c r="D99" s="470"/>
      <c r="E99" s="149">
        <f t="shared" si="54"/>
        <v>0</v>
      </c>
      <c r="F99" s="149">
        <f t="shared" si="55"/>
        <v>0</v>
      </c>
      <c r="G99" s="149">
        <f t="shared" si="56"/>
        <v>0</v>
      </c>
      <c r="H99" s="149">
        <f t="shared" si="57"/>
        <v>0</v>
      </c>
      <c r="I99" s="150">
        <f>'2-Expenditures'!I99</f>
        <v>0</v>
      </c>
      <c r="J99" s="421"/>
      <c r="K99" s="417">
        <f t="shared" si="63"/>
        <v>0</v>
      </c>
      <c r="L99" s="549"/>
      <c r="M99" s="161" t="b">
        <f t="shared" si="62"/>
        <v>1</v>
      </c>
      <c r="O99" s="402">
        <f t="shared" si="58"/>
        <v>1</v>
      </c>
      <c r="P99" s="402">
        <f t="shared" si="59"/>
        <v>0</v>
      </c>
      <c r="Q99" s="402">
        <f t="shared" si="60"/>
        <v>0</v>
      </c>
      <c r="R99" s="402">
        <f t="shared" si="61"/>
        <v>0</v>
      </c>
      <c r="S99" s="403" t="b">
        <f t="shared" si="64"/>
        <v>1</v>
      </c>
      <c r="T99" s="116"/>
      <c r="U99" s="116"/>
      <c r="V99" s="116"/>
    </row>
    <row r="100" spans="1:23" ht="12.75" customHeight="1" x14ac:dyDescent="0.2">
      <c r="A100" s="164" t="str">
        <f>'2-Expenditures'!A100</f>
        <v>Y</v>
      </c>
      <c r="B100" s="352" t="str">
        <f ca="1">IF(A100="N",B99,IF(LEN(B99)&lt;&gt;1,"A",IFERROR(CHAR(CODE(LOOKUP(2,1/($B$94:OFFSET(B100,-1,0)&lt;&gt;""),$B$94:OFFSET(B100,-1,0)))+1),"A")))</f>
        <v>F</v>
      </c>
      <c r="C100" s="460" t="str">
        <f>'2-Expenditures'!C100</f>
        <v>2WD Travel Mileage</v>
      </c>
      <c r="D100" s="470"/>
      <c r="E100" s="149">
        <f t="shared" si="54"/>
        <v>0</v>
      </c>
      <c r="F100" s="149">
        <f t="shared" si="55"/>
        <v>0</v>
      </c>
      <c r="G100" s="149">
        <f t="shared" si="56"/>
        <v>0</v>
      </c>
      <c r="H100" s="149">
        <f t="shared" si="57"/>
        <v>0</v>
      </c>
      <c r="I100" s="150">
        <f>'2-Expenditures'!I100</f>
        <v>0</v>
      </c>
      <c r="J100" s="421"/>
      <c r="K100" s="417">
        <f t="shared" si="63"/>
        <v>0</v>
      </c>
      <c r="L100" s="548" t="s">
        <v>2289</v>
      </c>
      <c r="M100" s="161" t="b">
        <f t="shared" si="62"/>
        <v>1</v>
      </c>
      <c r="O100" s="402">
        <f t="shared" si="58"/>
        <v>1</v>
      </c>
      <c r="P100" s="402">
        <f t="shared" si="59"/>
        <v>0</v>
      </c>
      <c r="Q100" s="402">
        <f t="shared" si="60"/>
        <v>0</v>
      </c>
      <c r="R100" s="402">
        <f t="shared" si="61"/>
        <v>0</v>
      </c>
      <c r="S100" s="403" t="b">
        <f t="shared" si="64"/>
        <v>1</v>
      </c>
      <c r="T100" s="116"/>
      <c r="U100" s="116"/>
      <c r="V100" s="116"/>
    </row>
    <row r="101" spans="1:23" ht="12.75" customHeight="1" x14ac:dyDescent="0.2">
      <c r="A101" s="164" t="str">
        <f>'2-Expenditures'!A101</f>
        <v>Y</v>
      </c>
      <c r="B101" s="352" t="str">
        <f ca="1">IF(A101="N",B100,IF(LEN(B100)&lt;&gt;1,"A",IFERROR(CHAR(CODE(LOOKUP(2,1/($B$94:OFFSET(B101,-1,0)&lt;&gt;""),$B$94:OFFSET(B101,-1,0)))+1),"A")))</f>
        <v>G</v>
      </c>
      <c r="C101" s="460" t="str">
        <f>'2-Expenditures'!C101</f>
        <v>4WD Travel Mileage</v>
      </c>
      <c r="D101" s="470"/>
      <c r="E101" s="149">
        <f t="shared" si="54"/>
        <v>0</v>
      </c>
      <c r="F101" s="149">
        <f t="shared" si="55"/>
        <v>0</v>
      </c>
      <c r="G101" s="149">
        <f t="shared" si="56"/>
        <v>0</v>
      </c>
      <c r="H101" s="149">
        <f t="shared" si="57"/>
        <v>0</v>
      </c>
      <c r="I101" s="150">
        <f>'2-Expenditures'!I101</f>
        <v>0</v>
      </c>
      <c r="J101" s="421"/>
      <c r="K101" s="417">
        <f>SUM(I101:J101)</f>
        <v>0</v>
      </c>
      <c r="L101" s="548" t="s">
        <v>2289</v>
      </c>
      <c r="M101" s="161" t="b">
        <f t="shared" si="62"/>
        <v>1</v>
      </c>
      <c r="O101" s="402">
        <f t="shared" si="58"/>
        <v>1</v>
      </c>
      <c r="P101" s="402">
        <f t="shared" si="59"/>
        <v>0</v>
      </c>
      <c r="Q101" s="402">
        <f t="shared" si="60"/>
        <v>0</v>
      </c>
      <c r="R101" s="402">
        <f t="shared" si="61"/>
        <v>0</v>
      </c>
      <c r="S101" s="403" t="b">
        <f t="shared" si="64"/>
        <v>1</v>
      </c>
      <c r="T101" s="116"/>
      <c r="U101" s="116"/>
      <c r="V101" s="116"/>
    </row>
    <row r="102" spans="1:23" s="115" customFormat="1" ht="12.75" hidden="1" customHeight="1" outlineLevel="1" x14ac:dyDescent="0.2">
      <c r="A102" s="164" t="str">
        <f>'2-Expenditures'!A102</f>
        <v>N</v>
      </c>
      <c r="B102" s="352" t="str">
        <f ca="1">IF(A102="N",B101,IF(LEN(B101)&lt;&gt;1,"A",IFERROR(CHAR(CODE(LOOKUP(2,1/($B$94:OFFSET(B102,-1,0)&lt;&gt;""),$B$94:OFFSET(B102,-1,0)))+1),"A")))</f>
        <v>G</v>
      </c>
      <c r="C102" s="460" t="str">
        <f>'2-Expenditures'!C102</f>
        <v>GenTax Programming</v>
      </c>
      <c r="D102" s="470"/>
      <c r="E102" s="149">
        <f t="shared" si="54"/>
        <v>0</v>
      </c>
      <c r="F102" s="149">
        <f t="shared" si="55"/>
        <v>0</v>
      </c>
      <c r="G102" s="149">
        <f t="shared" si="56"/>
        <v>0</v>
      </c>
      <c r="H102" s="149">
        <f t="shared" si="57"/>
        <v>0</v>
      </c>
      <c r="I102" s="150">
        <f>'2-Expenditures'!I102</f>
        <v>0</v>
      </c>
      <c r="J102" s="421"/>
      <c r="K102" s="417">
        <f t="shared" si="63"/>
        <v>0</v>
      </c>
      <c r="L102" s="548" t="s">
        <v>2289</v>
      </c>
      <c r="M102" s="161" t="b">
        <f t="shared" si="62"/>
        <v>1</v>
      </c>
      <c r="N102"/>
      <c r="O102" s="402">
        <f t="shared" si="58"/>
        <v>1</v>
      </c>
      <c r="P102" s="402">
        <f t="shared" si="59"/>
        <v>0</v>
      </c>
      <c r="Q102" s="402">
        <f t="shared" si="60"/>
        <v>0</v>
      </c>
      <c r="R102" s="402">
        <f t="shared" si="61"/>
        <v>0</v>
      </c>
      <c r="S102" s="403" t="b">
        <f t="shared" si="64"/>
        <v>1</v>
      </c>
      <c r="T102" s="104"/>
      <c r="U102" s="104"/>
      <c r="V102" s="104"/>
      <c r="W102" s="116"/>
    </row>
    <row r="103" spans="1:23" s="115" customFormat="1" ht="12.75" hidden="1" customHeight="1" outlineLevel="1" x14ac:dyDescent="0.2">
      <c r="A103" s="164" t="str">
        <f>'2-Expenditures'!A103</f>
        <v>N</v>
      </c>
      <c r="B103" s="352" t="str">
        <f ca="1">IF(A103="N",B102,IF(LEN(B102)&lt;&gt;1,"A",IFERROR(CHAR(CODE(LOOKUP(2,1/($B$94:OFFSET(B103,-1,0)&lt;&gt;""),$B$94:OFFSET(B103,-1,0)))+1),"A")))</f>
        <v>G</v>
      </c>
      <c r="C103" s="460" t="str">
        <f>'2-Expenditures'!C103</f>
        <v>ISD Programming Support</v>
      </c>
      <c r="D103" s="470"/>
      <c r="E103" s="149">
        <f t="shared" si="54"/>
        <v>0</v>
      </c>
      <c r="F103" s="149">
        <f t="shared" si="55"/>
        <v>0</v>
      </c>
      <c r="G103" s="149">
        <f t="shared" si="56"/>
        <v>0</v>
      </c>
      <c r="H103" s="149">
        <f t="shared" si="57"/>
        <v>0</v>
      </c>
      <c r="I103" s="150">
        <f>'2-Expenditures'!I103</f>
        <v>0</v>
      </c>
      <c r="J103" s="421"/>
      <c r="K103" s="417">
        <f t="shared" si="63"/>
        <v>0</v>
      </c>
      <c r="L103" s="548" t="s">
        <v>2289</v>
      </c>
      <c r="M103" s="161" t="b">
        <f t="shared" si="62"/>
        <v>1</v>
      </c>
      <c r="N103"/>
      <c r="O103" s="402">
        <f t="shared" si="58"/>
        <v>1</v>
      </c>
      <c r="P103" s="402">
        <f t="shared" si="59"/>
        <v>0</v>
      </c>
      <c r="Q103" s="402">
        <f t="shared" si="60"/>
        <v>0</v>
      </c>
      <c r="R103" s="402">
        <f t="shared" si="61"/>
        <v>0</v>
      </c>
      <c r="S103" s="403" t="b">
        <f t="shared" si="64"/>
        <v>1</v>
      </c>
      <c r="T103" s="116"/>
      <c r="U103" s="116"/>
      <c r="V103" s="116"/>
      <c r="W103" s="116"/>
    </row>
    <row r="104" spans="1:23" s="115" customFormat="1" ht="12.75" hidden="1" customHeight="1" outlineLevel="1" x14ac:dyDescent="0.2">
      <c r="A104" s="164" t="str">
        <f>'2-Expenditures'!A104</f>
        <v>N</v>
      </c>
      <c r="B104" s="352" t="str">
        <f ca="1">IF(A104="N",B103,IF(LEN(B103)&lt;&gt;1,"A",IFERROR(CHAR(CODE(LOOKUP(2,1/($B$94:OFFSET(B104,-1,0)&lt;&gt;""),$B$94:OFFSET(B104,-1,0)))+1),"A")))</f>
        <v>G</v>
      </c>
      <c r="C104" s="460" t="str">
        <f>'2-Expenditures'!C104</f>
        <v>Office of Research and Analysis</v>
      </c>
      <c r="D104" s="470"/>
      <c r="E104" s="149">
        <f t="shared" si="54"/>
        <v>0</v>
      </c>
      <c r="F104" s="149">
        <f t="shared" si="55"/>
        <v>0</v>
      </c>
      <c r="G104" s="149">
        <f t="shared" si="56"/>
        <v>0</v>
      </c>
      <c r="H104" s="149">
        <f t="shared" si="57"/>
        <v>0</v>
      </c>
      <c r="I104" s="150">
        <f>'2-Expenditures'!I104</f>
        <v>0</v>
      </c>
      <c r="J104" s="421"/>
      <c r="K104" s="417">
        <f t="shared" si="63"/>
        <v>0</v>
      </c>
      <c r="L104" s="548" t="s">
        <v>2289</v>
      </c>
      <c r="M104" s="161" t="b">
        <f t="shared" si="62"/>
        <v>1</v>
      </c>
      <c r="N104"/>
      <c r="O104" s="402">
        <f t="shared" si="58"/>
        <v>1</v>
      </c>
      <c r="P104" s="402">
        <f t="shared" si="59"/>
        <v>0</v>
      </c>
      <c r="Q104" s="402">
        <f t="shared" si="60"/>
        <v>0</v>
      </c>
      <c r="R104" s="402">
        <f t="shared" si="61"/>
        <v>0</v>
      </c>
      <c r="S104" s="403" t="b">
        <f t="shared" si="64"/>
        <v>1</v>
      </c>
      <c r="T104" s="116"/>
      <c r="U104" s="116"/>
      <c r="V104" s="116"/>
      <c r="W104" s="116"/>
    </row>
    <row r="105" spans="1:23" s="115" customFormat="1" ht="12.75" hidden="1" customHeight="1" outlineLevel="1" x14ac:dyDescent="0.2">
      <c r="A105" s="164" t="str">
        <f>'2-Expenditures'!A105</f>
        <v>N</v>
      </c>
      <c r="B105" s="352" t="str">
        <f ca="1">IF(A105="N",B104,IF(LEN(B104)&lt;&gt;1,"A",IFERROR(CHAR(CODE(LOOKUP(2,1/($B$94:OFFSET(B105,-1,0)&lt;&gt;""),$B$94:OFFSET(B105,-1,0)))+1),"A")))</f>
        <v>G</v>
      </c>
      <c r="C105" s="460" t="str">
        <f>'2-Expenditures'!C105</f>
        <v>User Acceptance Testing</v>
      </c>
      <c r="D105" s="470"/>
      <c r="E105" s="149">
        <f t="shared" si="54"/>
        <v>0</v>
      </c>
      <c r="F105" s="149">
        <f t="shared" si="55"/>
        <v>0</v>
      </c>
      <c r="G105" s="149">
        <f t="shared" si="56"/>
        <v>0</v>
      </c>
      <c r="H105" s="149">
        <f t="shared" si="57"/>
        <v>0</v>
      </c>
      <c r="I105" s="150">
        <f>'2-Expenditures'!I105</f>
        <v>0</v>
      </c>
      <c r="J105" s="421"/>
      <c r="K105" s="417">
        <f t="shared" si="63"/>
        <v>0</v>
      </c>
      <c r="L105" s="548" t="s">
        <v>2289</v>
      </c>
      <c r="M105" s="161" t="b">
        <f t="shared" si="62"/>
        <v>1</v>
      </c>
      <c r="N105"/>
      <c r="O105" s="402">
        <f t="shared" si="58"/>
        <v>1</v>
      </c>
      <c r="P105" s="402">
        <f t="shared" si="59"/>
        <v>0</v>
      </c>
      <c r="Q105" s="402">
        <f t="shared" si="60"/>
        <v>0</v>
      </c>
      <c r="R105" s="402">
        <f t="shared" si="61"/>
        <v>0</v>
      </c>
      <c r="S105" s="403" t="b">
        <f t="shared" si="64"/>
        <v>1</v>
      </c>
      <c r="T105" s="116"/>
      <c r="U105" s="116"/>
      <c r="V105" s="116"/>
      <c r="W105" s="116"/>
    </row>
    <row r="106" spans="1:23" s="115" customFormat="1" ht="13.5" hidden="1" customHeight="1" outlineLevel="1" x14ac:dyDescent="0.2">
      <c r="A106" s="164" t="str">
        <f>'2-Expenditures'!A106</f>
        <v>N</v>
      </c>
      <c r="B106" s="352" t="str">
        <f ca="1">IF(A106="N",B105,IF(LEN(B105)&lt;&gt;1,"A",IFERROR(CHAR(CODE(LOOKUP(2,1/($B$94:OFFSET(B106,-1,0)&lt;&gt;""),$B$94:OFFSET(B106,-1,0)))+1),"A")))</f>
        <v>G</v>
      </c>
      <c r="C106" s="461" t="str">
        <f>'2-Expenditures'!C106</f>
        <v>DRIVES Programming</v>
      </c>
      <c r="D106" s="471"/>
      <c r="E106" s="149">
        <f t="shared" si="54"/>
        <v>0</v>
      </c>
      <c r="F106" s="149">
        <f t="shared" si="55"/>
        <v>0</v>
      </c>
      <c r="G106" s="149">
        <f t="shared" si="56"/>
        <v>0</v>
      </c>
      <c r="H106" s="149">
        <f t="shared" si="57"/>
        <v>0</v>
      </c>
      <c r="I106" s="150">
        <f>'2-Expenditures'!I106</f>
        <v>0</v>
      </c>
      <c r="J106" s="421"/>
      <c r="K106" s="417">
        <f t="shared" si="63"/>
        <v>0</v>
      </c>
      <c r="L106" s="548" t="s">
        <v>2289</v>
      </c>
      <c r="M106" s="161" t="b">
        <f t="shared" si="62"/>
        <v>1</v>
      </c>
      <c r="N106"/>
      <c r="O106" s="402">
        <f t="shared" si="58"/>
        <v>1</v>
      </c>
      <c r="P106" s="402">
        <f t="shared" si="59"/>
        <v>0</v>
      </c>
      <c r="Q106" s="402">
        <f t="shared" si="60"/>
        <v>0</v>
      </c>
      <c r="R106" s="402">
        <f t="shared" si="61"/>
        <v>0</v>
      </c>
      <c r="S106" s="403" t="b">
        <f t="shared" si="64"/>
        <v>1</v>
      </c>
      <c r="T106" s="116"/>
      <c r="U106" s="116"/>
      <c r="V106" s="116"/>
      <c r="W106" s="116"/>
    </row>
    <row r="107" spans="1:23" s="115" customFormat="1" ht="13.5" customHeight="1" collapsed="1" x14ac:dyDescent="0.2">
      <c r="A107" s="164" t="str">
        <f>'2-Expenditures'!A107</f>
        <v>N</v>
      </c>
      <c r="B107" s="352" t="str">
        <f ca="1">IF(A107="N",B106,IF(LEN(B106)&lt;&gt;1,"A",IFERROR(CHAR(CODE(LOOKUP(2,1/($B$94:OFFSET(B107,-1,0)&lt;&gt;""),$B$94:OFFSET(B107,-1,0)))+1),"A")))</f>
        <v>G</v>
      </c>
      <c r="C107" s="461">
        <f>'2-Expenditures'!C107</f>
        <v>0</v>
      </c>
      <c r="D107" s="471"/>
      <c r="E107" s="149">
        <f t="shared" si="54"/>
        <v>0</v>
      </c>
      <c r="F107" s="149">
        <f t="shared" si="55"/>
        <v>0</v>
      </c>
      <c r="G107" s="149">
        <f t="shared" si="56"/>
        <v>0</v>
      </c>
      <c r="H107" s="149">
        <f t="shared" si="57"/>
        <v>0</v>
      </c>
      <c r="I107" s="150">
        <f>'2-Expenditures'!I107</f>
        <v>0</v>
      </c>
      <c r="J107" s="421"/>
      <c r="K107" s="417">
        <f t="shared" si="63"/>
        <v>0</v>
      </c>
      <c r="L107" s="548" t="s">
        <v>2289</v>
      </c>
      <c r="M107" s="161" t="b">
        <f t="shared" si="62"/>
        <v>1</v>
      </c>
      <c r="N107"/>
      <c r="O107" s="402">
        <f t="shared" si="58"/>
        <v>1</v>
      </c>
      <c r="P107" s="402">
        <f t="shared" si="59"/>
        <v>0</v>
      </c>
      <c r="Q107" s="402">
        <f t="shared" si="60"/>
        <v>0</v>
      </c>
      <c r="R107" s="402">
        <f t="shared" si="61"/>
        <v>0</v>
      </c>
      <c r="S107" s="403" t="b">
        <f t="shared" si="64"/>
        <v>1</v>
      </c>
      <c r="T107" s="116"/>
      <c r="U107" s="116"/>
      <c r="V107" s="116"/>
      <c r="W107" s="116"/>
    </row>
    <row r="108" spans="1:23" s="115" customFormat="1" ht="13.5" customHeight="1" thickBot="1" x14ac:dyDescent="0.25">
      <c r="A108" s="164" t="str">
        <f>'2-Expenditures'!A108</f>
        <v>N</v>
      </c>
      <c r="B108" s="352" t="str">
        <f ca="1">IF(A108="N",B107,IF(LEN(B107)&lt;&gt;1,"A",IFERROR(CHAR(CODE(LOOKUP(2,1/($B$94:OFFSET(B108,-1,0)&lt;&gt;""),$B$94:OFFSET(B108,-1,0)))+1),"A")))</f>
        <v>G</v>
      </c>
      <c r="C108" s="461">
        <f>'2-Expenditures'!C108</f>
        <v>0</v>
      </c>
      <c r="D108" s="471"/>
      <c r="E108" s="149">
        <f t="shared" si="54"/>
        <v>0</v>
      </c>
      <c r="F108" s="149">
        <f t="shared" si="55"/>
        <v>0</v>
      </c>
      <c r="G108" s="149">
        <f t="shared" si="56"/>
        <v>0</v>
      </c>
      <c r="H108" s="149">
        <f t="shared" si="57"/>
        <v>0</v>
      </c>
      <c r="I108" s="150">
        <f>'2-Expenditures'!I108</f>
        <v>0</v>
      </c>
      <c r="J108" s="435"/>
      <c r="K108" s="417">
        <f t="shared" si="63"/>
        <v>0</v>
      </c>
      <c r="L108" s="548" t="s">
        <v>2289</v>
      </c>
      <c r="M108" s="161" t="b">
        <f t="shared" si="62"/>
        <v>1</v>
      </c>
      <c r="N108"/>
      <c r="O108" s="402">
        <f t="shared" si="58"/>
        <v>1</v>
      </c>
      <c r="P108" s="402">
        <f t="shared" si="59"/>
        <v>0</v>
      </c>
      <c r="Q108" s="402">
        <f t="shared" si="60"/>
        <v>0</v>
      </c>
      <c r="R108" s="402">
        <f t="shared" si="61"/>
        <v>0</v>
      </c>
      <c r="S108" s="403" t="b">
        <f t="shared" si="64"/>
        <v>1</v>
      </c>
      <c r="T108" s="116"/>
      <c r="U108" s="116"/>
      <c r="V108" s="116"/>
      <c r="W108" s="314"/>
    </row>
    <row r="109" spans="1:23" s="115" customFormat="1" ht="13.5" thickTop="1" x14ac:dyDescent="0.2">
      <c r="A109" s="164">
        <f>'2-Expenditures'!A109</f>
        <v>0</v>
      </c>
      <c r="B109" s="354" t="str">
        <f ca="1">IFERROR(CHAR(CODE(LOOKUP(2,1/(B95:OFFSET(B109,-1,0)&lt;&gt;""),B95:OFFSET(B109,-1,0)))+1),"A")</f>
        <v>H</v>
      </c>
      <c r="C109" s="462" t="s">
        <v>2321</v>
      </c>
      <c r="D109" s="472"/>
      <c r="E109" s="376">
        <f ca="1">SUMIFS(E95:OFFSET(E109,-1,0),$A95:OFFSET($A109,-1,0),"Y")</f>
        <v>0</v>
      </c>
      <c r="F109" s="376">
        <f ca="1">SUMIFS(F95:OFFSET(F109,-1,0),$A95:OFFSET($A109,-1,0),"Y")</f>
        <v>0</v>
      </c>
      <c r="G109" s="376">
        <f ca="1">SUMIFS(G95:OFFSET(G109,-1,0),$A95:OFFSET($A109,-1,0),"Y")</f>
        <v>0</v>
      </c>
      <c r="H109" s="376">
        <f ca="1">SUMIFS(H95:OFFSET(H109,-1,0),$A95:OFFSET($A109,-1,0),"Y")</f>
        <v>0</v>
      </c>
      <c r="I109" s="376">
        <f ca="1">SUMIFS(I95:OFFSET(I109,-1,0),$A95:OFFSET($A109,-1,0),"Y")</f>
        <v>0</v>
      </c>
      <c r="J109" s="432">
        <f ca="1">SUMIFS(J95:OFFSET(J109,-1,0),$A95:OFFSET($A109,-1,0),"Y")</f>
        <v>0</v>
      </c>
      <c r="K109" s="376">
        <f ca="1">SUMIFS(K95:OFFSET(K109,-1,0),$A95:OFFSET($A109,-1,0),"Y")</f>
        <v>0</v>
      </c>
      <c r="L109" s="380"/>
      <c r="M109" s="378" t="b">
        <f t="shared" ca="1" si="62"/>
        <v>1</v>
      </c>
      <c r="N109"/>
      <c r="O109" s="402">
        <f ca="1">IF($I109&gt;0,E109/$I109,E$2)</f>
        <v>1</v>
      </c>
      <c r="P109" s="402">
        <f t="shared" ref="P109" ca="1" si="65">IF($I109&gt;0,F109/$I109,F$2)</f>
        <v>0</v>
      </c>
      <c r="Q109" s="402">
        <f t="shared" ref="Q109" ca="1" si="66">IF($I109&gt;0,G109/$I109,G$2)</f>
        <v>0</v>
      </c>
      <c r="R109" s="402">
        <f t="shared" ref="R109" ca="1" si="67">IF($I109&gt;0,H109/$I109,H$2)</f>
        <v>0</v>
      </c>
      <c r="S109" s="400" t="b">
        <f t="shared" ref="S109" ca="1" si="68">SUM(O109:R109)=1</f>
        <v>1</v>
      </c>
      <c r="T109" s="182" t="s">
        <v>2569</v>
      </c>
      <c r="U109" s="182"/>
      <c r="V109" s="182"/>
      <c r="W109" s="116"/>
    </row>
    <row r="110" spans="1:23" s="115" customFormat="1" x14ac:dyDescent="0.2">
      <c r="A110" s="164">
        <f>'2-Expenditures'!A110</f>
        <v>0</v>
      </c>
      <c r="B110" s="116"/>
      <c r="C110" s="116"/>
      <c r="D110" s="116"/>
      <c r="E110" s="116"/>
      <c r="F110" s="116"/>
      <c r="G110" s="116"/>
      <c r="H110" s="116"/>
      <c r="I110" s="116"/>
      <c r="J110" s="116"/>
      <c r="K110" s="116"/>
      <c r="L110" s="546"/>
      <c r="M110" s="156"/>
      <c r="N110"/>
      <c r="O110" s="497"/>
      <c r="P110" s="497"/>
      <c r="Q110" s="497"/>
      <c r="R110" s="497"/>
      <c r="S110" s="391"/>
      <c r="T110" s="116"/>
      <c r="U110" s="116"/>
      <c r="V110" s="116"/>
      <c r="W110" s="116"/>
    </row>
    <row r="111" spans="1:23" s="314" customFormat="1" ht="19.899999999999999" customHeight="1" x14ac:dyDescent="0.2">
      <c r="A111" s="323">
        <f>'2-Expenditures'!A111</f>
        <v>0</v>
      </c>
      <c r="B111" s="118" t="s">
        <v>2401</v>
      </c>
      <c r="C111" s="373"/>
      <c r="D111" s="373"/>
      <c r="E111" s="312"/>
      <c r="F111" s="312"/>
      <c r="G111" s="312"/>
      <c r="H111" s="312"/>
      <c r="I111" s="312"/>
      <c r="J111" s="312"/>
      <c r="K111" s="312"/>
      <c r="L111" s="373"/>
      <c r="M111" s="312"/>
      <c r="N111"/>
      <c r="O111" s="499"/>
      <c r="P111" s="499"/>
      <c r="Q111" s="499"/>
      <c r="R111" s="499"/>
      <c r="S111" s="313"/>
      <c r="W111" s="116"/>
    </row>
    <row r="112" spans="1:23" s="115" customFormat="1" ht="25.5" x14ac:dyDescent="0.2">
      <c r="A112" s="164" t="str">
        <f>'2-Expenditures'!A112</f>
        <v>Include?</v>
      </c>
      <c r="B112" s="349" t="s">
        <v>2317</v>
      </c>
      <c r="C112" s="392" t="s">
        <v>2318</v>
      </c>
      <c r="D112" s="473"/>
      <c r="E112" s="412" t="s">
        <v>2292</v>
      </c>
      <c r="F112" s="412" t="s">
        <v>2293</v>
      </c>
      <c r="G112" s="412" t="s">
        <v>2294</v>
      </c>
      <c r="H112" s="412" t="s">
        <v>2295</v>
      </c>
      <c r="I112" s="351" t="s">
        <v>2314</v>
      </c>
      <c r="J112" s="423" t="s">
        <v>2291</v>
      </c>
      <c r="K112" s="351" t="s">
        <v>2338</v>
      </c>
      <c r="L112" s="557" t="s">
        <v>2337</v>
      </c>
      <c r="M112" s="351" t="s">
        <v>2430</v>
      </c>
      <c r="N112"/>
      <c r="O112" s="397" t="s">
        <v>2292</v>
      </c>
      <c r="P112" s="397" t="s">
        <v>2293</v>
      </c>
      <c r="Q112" s="397" t="s">
        <v>2294</v>
      </c>
      <c r="R112" s="397" t="s">
        <v>2295</v>
      </c>
      <c r="S112" s="398" t="s">
        <v>2430</v>
      </c>
      <c r="T112" s="116"/>
      <c r="U112" s="116"/>
      <c r="V112" s="116"/>
      <c r="W112" s="116"/>
    </row>
    <row r="113" spans="1:23" s="115" customFormat="1" x14ac:dyDescent="0.2">
      <c r="A113" s="164" t="str">
        <f>'2-Expenditures'!A113</f>
        <v>Y</v>
      </c>
      <c r="B113" s="352" t="str">
        <f ca="1">IF(A113="N",B112,IF(LEN(B112)&lt;&gt;1,"A",IFERROR(CHAR(CODE(LOOKUP(2,1/($B$112:OFFSET(B113,-1,0)&lt;&gt;""),$B$112:OFFSET(B113,-1,0)))+1),"A")))</f>
        <v>A</v>
      </c>
      <c r="C113" s="475">
        <f>'2-Expenditures'!C113</f>
        <v>0</v>
      </c>
      <c r="D113" s="474"/>
      <c r="E113" s="149">
        <f t="shared" ref="E113:E127" si="69">$I113*O113</f>
        <v>0</v>
      </c>
      <c r="F113" s="149">
        <f t="shared" ref="F113:F127" si="70">$I113*P113</f>
        <v>0</v>
      </c>
      <c r="G113" s="149">
        <f t="shared" ref="G113:G127" si="71">$I113*Q113</f>
        <v>0</v>
      </c>
      <c r="H113" s="149">
        <f t="shared" ref="H113:H127" si="72">$I113*R113</f>
        <v>0</v>
      </c>
      <c r="I113" s="147">
        <f>'2-Expenditures'!I113</f>
        <v>0</v>
      </c>
      <c r="J113" s="434"/>
      <c r="K113" s="430">
        <f>SUM(I113:J113)</f>
        <v>0</v>
      </c>
      <c r="L113" s="549"/>
      <c r="M113" s="161" t="b">
        <f t="shared" ref="M113:M128" si="73">SUM(E113:H113)=I113</f>
        <v>1</v>
      </c>
      <c r="N113"/>
      <c r="O113" s="402">
        <f t="shared" ref="O113:O127" si="74">E$2</f>
        <v>1</v>
      </c>
      <c r="P113" s="402">
        <f t="shared" ref="P113:P127" si="75">F$2</f>
        <v>0</v>
      </c>
      <c r="Q113" s="402">
        <f t="shared" ref="Q113:Q127" si="76">G$2</f>
        <v>0</v>
      </c>
      <c r="R113" s="402">
        <f t="shared" ref="R113:R127" si="77">H$2</f>
        <v>0</v>
      </c>
      <c r="S113" s="403" t="b">
        <f>SUM(O113:R113)=1</f>
        <v>1</v>
      </c>
      <c r="T113" s="106"/>
      <c r="U113" s="106"/>
      <c r="V113" s="106"/>
      <c r="W113" s="116"/>
    </row>
    <row r="114" spans="1:23" s="115" customFormat="1" ht="12.75" customHeight="1" x14ac:dyDescent="0.2">
      <c r="A114" s="164" t="str">
        <f>'2-Expenditures'!A114</f>
        <v>Y</v>
      </c>
      <c r="B114" s="352" t="str">
        <f ca="1">IF(A114="N",B113,IF(LEN(B113)&lt;&gt;1,"A",IFERROR(CHAR(CODE(LOOKUP(2,1/($B$112:OFFSET(B114,-1,0)&lt;&gt;""),$B$112:OFFSET(B114,-1,0)))+1),"A")))</f>
        <v>B</v>
      </c>
      <c r="C114" s="475">
        <f>'2-Expenditures'!C114</f>
        <v>0</v>
      </c>
      <c r="D114" s="474"/>
      <c r="E114" s="149">
        <f t="shared" si="69"/>
        <v>0</v>
      </c>
      <c r="F114" s="149">
        <f t="shared" si="70"/>
        <v>0</v>
      </c>
      <c r="G114" s="149">
        <f t="shared" si="71"/>
        <v>0</v>
      </c>
      <c r="H114" s="149">
        <f t="shared" si="72"/>
        <v>0</v>
      </c>
      <c r="I114" s="147">
        <f>'2-Expenditures'!I114</f>
        <v>0</v>
      </c>
      <c r="J114" s="421"/>
      <c r="K114" s="158">
        <f>SUM(I114:J114)</f>
        <v>0</v>
      </c>
      <c r="L114" s="549"/>
      <c r="M114" s="161" t="b">
        <f t="shared" si="73"/>
        <v>1</v>
      </c>
      <c r="N114"/>
      <c r="O114" s="402">
        <f t="shared" si="74"/>
        <v>1</v>
      </c>
      <c r="P114" s="402">
        <f t="shared" si="75"/>
        <v>0</v>
      </c>
      <c r="Q114" s="402">
        <f t="shared" si="76"/>
        <v>0</v>
      </c>
      <c r="R114" s="402">
        <f t="shared" si="77"/>
        <v>0</v>
      </c>
      <c r="S114" s="403" t="b">
        <f t="shared" ref="S114:S127" si="78">SUM(O114:R114)=1</f>
        <v>1</v>
      </c>
      <c r="T114" s="106"/>
      <c r="U114" s="106"/>
      <c r="V114" s="106"/>
      <c r="W114" s="116"/>
    </row>
    <row r="115" spans="1:23" s="115" customFormat="1" ht="12.75" customHeight="1" x14ac:dyDescent="0.2">
      <c r="A115" s="164" t="str">
        <f>'2-Expenditures'!A115</f>
        <v>Y</v>
      </c>
      <c r="B115" s="352" t="str">
        <f ca="1">IF(A115="N",B114,IF(LEN(B114)&lt;&gt;1,"A",IFERROR(CHAR(CODE(LOOKUP(2,1/($B$112:OFFSET(B115,-1,0)&lt;&gt;""),$B$112:OFFSET(B115,-1,0)))+1),"A")))</f>
        <v>C</v>
      </c>
      <c r="C115" s="475">
        <f>'2-Expenditures'!C115</f>
        <v>0</v>
      </c>
      <c r="D115" s="474"/>
      <c r="E115" s="149">
        <f t="shared" si="69"/>
        <v>0</v>
      </c>
      <c r="F115" s="149">
        <f t="shared" si="70"/>
        <v>0</v>
      </c>
      <c r="G115" s="149">
        <f t="shared" si="71"/>
        <v>0</v>
      </c>
      <c r="H115" s="149">
        <f t="shared" si="72"/>
        <v>0</v>
      </c>
      <c r="I115" s="147">
        <f>'2-Expenditures'!I115</f>
        <v>0</v>
      </c>
      <c r="J115" s="421"/>
      <c r="K115" s="158">
        <f>SUM(I115:J115)</f>
        <v>0</v>
      </c>
      <c r="L115" s="549"/>
      <c r="M115" s="161" t="b">
        <f t="shared" si="73"/>
        <v>1</v>
      </c>
      <c r="N115"/>
      <c r="O115" s="402">
        <f t="shared" si="74"/>
        <v>1</v>
      </c>
      <c r="P115" s="402">
        <f t="shared" si="75"/>
        <v>0</v>
      </c>
      <c r="Q115" s="402">
        <f t="shared" si="76"/>
        <v>0</v>
      </c>
      <c r="R115" s="402">
        <f t="shared" si="77"/>
        <v>0</v>
      </c>
      <c r="S115" s="403" t="b">
        <f t="shared" si="78"/>
        <v>1</v>
      </c>
      <c r="T115" s="116"/>
      <c r="U115" s="116"/>
      <c r="V115" s="116"/>
      <c r="W115" s="116"/>
    </row>
    <row r="116" spans="1:23" s="115" customFormat="1" ht="12.75" customHeight="1" x14ac:dyDescent="0.2">
      <c r="A116" s="164" t="str">
        <f>'2-Expenditures'!A116</f>
        <v>Y</v>
      </c>
      <c r="B116" s="352" t="str">
        <f ca="1">IF(A116="N",B115,IF(LEN(B115)&lt;&gt;1,"A",IFERROR(CHAR(CODE(LOOKUP(2,1/($B$112:OFFSET(B116,-1,0)&lt;&gt;""),$B$112:OFFSET(B116,-1,0)))+1),"A")))</f>
        <v>D</v>
      </c>
      <c r="C116" s="475">
        <f>'2-Expenditures'!C116</f>
        <v>0</v>
      </c>
      <c r="D116" s="474"/>
      <c r="E116" s="149">
        <f t="shared" si="69"/>
        <v>0</v>
      </c>
      <c r="F116" s="149">
        <f t="shared" si="70"/>
        <v>0</v>
      </c>
      <c r="G116" s="149">
        <f t="shared" si="71"/>
        <v>0</v>
      </c>
      <c r="H116" s="149">
        <f t="shared" si="72"/>
        <v>0</v>
      </c>
      <c r="I116" s="147">
        <f>'2-Expenditures'!I116</f>
        <v>0</v>
      </c>
      <c r="J116" s="421"/>
      <c r="K116" s="158">
        <f>SUM(I116:J116)</f>
        <v>0</v>
      </c>
      <c r="L116" s="549"/>
      <c r="M116" s="161" t="b">
        <f t="shared" si="73"/>
        <v>1</v>
      </c>
      <c r="N116"/>
      <c r="O116" s="402">
        <f t="shared" si="74"/>
        <v>1</v>
      </c>
      <c r="P116" s="402">
        <f t="shared" si="75"/>
        <v>0</v>
      </c>
      <c r="Q116" s="402">
        <f t="shared" si="76"/>
        <v>0</v>
      </c>
      <c r="R116" s="402">
        <f t="shared" si="77"/>
        <v>0</v>
      </c>
      <c r="S116" s="403" t="b">
        <f t="shared" si="78"/>
        <v>1</v>
      </c>
      <c r="T116" s="116"/>
      <c r="U116" s="116"/>
      <c r="V116" s="116"/>
      <c r="W116" s="116"/>
    </row>
    <row r="117" spans="1:23" s="115" customFormat="1" ht="13.5" customHeight="1" thickBot="1" x14ac:dyDescent="0.25">
      <c r="A117" s="164" t="str">
        <f>'2-Expenditures'!A117</f>
        <v>Y</v>
      </c>
      <c r="B117" s="352" t="str">
        <f ca="1">IF(A117="N",B116,IF(LEN(B116)&lt;&gt;1,"A",IFERROR(CHAR(CODE(LOOKUP(2,1/($B$112:OFFSET(B117,-1,0)&lt;&gt;""),$B$112:OFFSET(B117,-1,0)))+1),"A")))</f>
        <v>E</v>
      </c>
      <c r="C117" s="475">
        <f>'2-Expenditures'!C117</f>
        <v>0</v>
      </c>
      <c r="D117" s="474"/>
      <c r="E117" s="149">
        <f t="shared" si="69"/>
        <v>0</v>
      </c>
      <c r="F117" s="149">
        <f t="shared" si="70"/>
        <v>0</v>
      </c>
      <c r="G117" s="149">
        <f t="shared" si="71"/>
        <v>0</v>
      </c>
      <c r="H117" s="149">
        <f t="shared" si="72"/>
        <v>0</v>
      </c>
      <c r="I117" s="147">
        <f>'2-Expenditures'!I117</f>
        <v>0</v>
      </c>
      <c r="J117" s="421"/>
      <c r="K117" s="158">
        <f>SUM(I117:J117)</f>
        <v>0</v>
      </c>
      <c r="L117" s="549"/>
      <c r="M117" s="161" t="b">
        <f t="shared" si="73"/>
        <v>1</v>
      </c>
      <c r="N117"/>
      <c r="O117" s="402">
        <f t="shared" si="74"/>
        <v>1</v>
      </c>
      <c r="P117" s="402">
        <f t="shared" si="75"/>
        <v>0</v>
      </c>
      <c r="Q117" s="402">
        <f t="shared" si="76"/>
        <v>0</v>
      </c>
      <c r="R117" s="402">
        <f t="shared" si="77"/>
        <v>0</v>
      </c>
      <c r="S117" s="403" t="b">
        <f t="shared" si="78"/>
        <v>1</v>
      </c>
      <c r="T117" s="116"/>
      <c r="U117" s="116"/>
      <c r="V117" s="116"/>
      <c r="W117" s="116"/>
    </row>
    <row r="118" spans="1:23" s="115" customFormat="1" ht="13.5" hidden="1" customHeight="1" outlineLevel="1" x14ac:dyDescent="0.2">
      <c r="A118" s="164" t="str">
        <f>'2-Expenditures'!A118</f>
        <v>N</v>
      </c>
      <c r="B118" s="352" t="str">
        <f ca="1">IF(A118="N",B117,IF(LEN(B117)&lt;&gt;1,"A",IFERROR(CHAR(CODE(LOOKUP(2,1/($B$112:OFFSET(B118,-1,0)&lt;&gt;""),$B$112:OFFSET(B118,-1,0)))+1),"A")))</f>
        <v>E</v>
      </c>
      <c r="C118" s="475">
        <f>'2-Expenditures'!C118</f>
        <v>0</v>
      </c>
      <c r="D118" s="474"/>
      <c r="E118" s="149">
        <f t="shared" si="69"/>
        <v>0</v>
      </c>
      <c r="F118" s="149">
        <f t="shared" si="70"/>
        <v>0</v>
      </c>
      <c r="G118" s="149">
        <f t="shared" si="71"/>
        <v>0</v>
      </c>
      <c r="H118" s="149">
        <f t="shared" si="72"/>
        <v>0</v>
      </c>
      <c r="I118" s="147">
        <f>'2-Expenditures'!I118</f>
        <v>0</v>
      </c>
      <c r="J118" s="421"/>
      <c r="K118" s="158">
        <f t="shared" ref="K118:K127" si="79">SUM(I118:J118)</f>
        <v>0</v>
      </c>
      <c r="L118" s="549"/>
      <c r="M118" s="161" t="b">
        <f t="shared" si="73"/>
        <v>1</v>
      </c>
      <c r="N118"/>
      <c r="O118" s="402">
        <f t="shared" si="74"/>
        <v>1</v>
      </c>
      <c r="P118" s="402">
        <f t="shared" si="75"/>
        <v>0</v>
      </c>
      <c r="Q118" s="402">
        <f t="shared" si="76"/>
        <v>0</v>
      </c>
      <c r="R118" s="402">
        <f t="shared" si="77"/>
        <v>0</v>
      </c>
      <c r="S118" s="403" t="b">
        <f t="shared" si="78"/>
        <v>1</v>
      </c>
      <c r="T118" s="116"/>
      <c r="U118" s="116"/>
      <c r="V118" s="116"/>
      <c r="W118" s="116"/>
    </row>
    <row r="119" spans="1:23" s="115" customFormat="1" ht="13.5" hidden="1" customHeight="1" outlineLevel="1" x14ac:dyDescent="0.2">
      <c r="A119" s="164" t="str">
        <f>'2-Expenditures'!A119</f>
        <v>N</v>
      </c>
      <c r="B119" s="352" t="str">
        <f ca="1">IF(A119="N",B118,IF(LEN(B118)&lt;&gt;1,"A",IFERROR(CHAR(CODE(LOOKUP(2,1/($B$112:OFFSET(B119,-1,0)&lt;&gt;""),$B$112:OFFSET(B119,-1,0)))+1),"A")))</f>
        <v>E</v>
      </c>
      <c r="C119" s="475">
        <f>'2-Expenditures'!C119</f>
        <v>0</v>
      </c>
      <c r="D119" s="474"/>
      <c r="E119" s="149">
        <f t="shared" si="69"/>
        <v>0</v>
      </c>
      <c r="F119" s="149">
        <f t="shared" si="70"/>
        <v>0</v>
      </c>
      <c r="G119" s="149">
        <f t="shared" si="71"/>
        <v>0</v>
      </c>
      <c r="H119" s="149">
        <f t="shared" si="72"/>
        <v>0</v>
      </c>
      <c r="I119" s="147">
        <f>'2-Expenditures'!I119</f>
        <v>0</v>
      </c>
      <c r="J119" s="421"/>
      <c r="K119" s="158">
        <f t="shared" si="79"/>
        <v>0</v>
      </c>
      <c r="L119" s="549"/>
      <c r="M119" s="161" t="b">
        <f t="shared" si="73"/>
        <v>1</v>
      </c>
      <c r="N119"/>
      <c r="O119" s="402">
        <f t="shared" si="74"/>
        <v>1</v>
      </c>
      <c r="P119" s="402">
        <f t="shared" si="75"/>
        <v>0</v>
      </c>
      <c r="Q119" s="402">
        <f t="shared" si="76"/>
        <v>0</v>
      </c>
      <c r="R119" s="402">
        <f t="shared" si="77"/>
        <v>0</v>
      </c>
      <c r="S119" s="403" t="b">
        <f t="shared" si="78"/>
        <v>1</v>
      </c>
      <c r="T119" s="116"/>
      <c r="U119" s="116"/>
      <c r="V119" s="116"/>
      <c r="W119" s="116"/>
    </row>
    <row r="120" spans="1:23" s="115" customFormat="1" ht="13.5" hidden="1" customHeight="1" outlineLevel="1" x14ac:dyDescent="0.2">
      <c r="A120" s="164" t="str">
        <f>'2-Expenditures'!A120</f>
        <v>N</v>
      </c>
      <c r="B120" s="352" t="str">
        <f ca="1">IF(A120="N",B119,IF(LEN(B119)&lt;&gt;1,"A",IFERROR(CHAR(CODE(LOOKUP(2,1/($B$112:OFFSET(B120,-1,0)&lt;&gt;""),$B$112:OFFSET(B120,-1,0)))+1),"A")))</f>
        <v>E</v>
      </c>
      <c r="C120" s="475">
        <f>'2-Expenditures'!C120</f>
        <v>0</v>
      </c>
      <c r="D120" s="474"/>
      <c r="E120" s="149">
        <f t="shared" si="69"/>
        <v>0</v>
      </c>
      <c r="F120" s="149">
        <f t="shared" si="70"/>
        <v>0</v>
      </c>
      <c r="G120" s="149">
        <f t="shared" si="71"/>
        <v>0</v>
      </c>
      <c r="H120" s="149">
        <f t="shared" si="72"/>
        <v>0</v>
      </c>
      <c r="I120" s="147">
        <f>'2-Expenditures'!I120</f>
        <v>0</v>
      </c>
      <c r="J120" s="421"/>
      <c r="K120" s="158">
        <f t="shared" si="79"/>
        <v>0</v>
      </c>
      <c r="L120" s="549"/>
      <c r="M120" s="161" t="b">
        <f t="shared" si="73"/>
        <v>1</v>
      </c>
      <c r="N120"/>
      <c r="O120" s="402">
        <f t="shared" si="74"/>
        <v>1</v>
      </c>
      <c r="P120" s="402">
        <f t="shared" si="75"/>
        <v>0</v>
      </c>
      <c r="Q120" s="402">
        <f t="shared" si="76"/>
        <v>0</v>
      </c>
      <c r="R120" s="402">
        <f t="shared" si="77"/>
        <v>0</v>
      </c>
      <c r="S120" s="403" t="b">
        <f t="shared" si="78"/>
        <v>1</v>
      </c>
      <c r="T120" s="116"/>
      <c r="U120" s="116"/>
      <c r="V120" s="116"/>
      <c r="W120" s="116"/>
    </row>
    <row r="121" spans="1:23" s="115" customFormat="1" ht="13.5" hidden="1" customHeight="1" outlineLevel="1" x14ac:dyDescent="0.2">
      <c r="A121" s="164" t="str">
        <f>'2-Expenditures'!A121</f>
        <v>N</v>
      </c>
      <c r="B121" s="352" t="str">
        <f ca="1">IF(A121="N",B120,IF(LEN(B120)&lt;&gt;1,"A",IFERROR(CHAR(CODE(LOOKUP(2,1/($B$112:OFFSET(B121,-1,0)&lt;&gt;""),$B$112:OFFSET(B121,-1,0)))+1),"A")))</f>
        <v>E</v>
      </c>
      <c r="C121" s="475">
        <f>'2-Expenditures'!C121</f>
        <v>0</v>
      </c>
      <c r="D121" s="474"/>
      <c r="E121" s="149">
        <f t="shared" si="69"/>
        <v>0</v>
      </c>
      <c r="F121" s="149">
        <f t="shared" si="70"/>
        <v>0</v>
      </c>
      <c r="G121" s="149">
        <f t="shared" si="71"/>
        <v>0</v>
      </c>
      <c r="H121" s="149">
        <f t="shared" si="72"/>
        <v>0</v>
      </c>
      <c r="I121" s="147">
        <f>'2-Expenditures'!I121</f>
        <v>0</v>
      </c>
      <c r="J121" s="421"/>
      <c r="K121" s="158">
        <f t="shared" si="79"/>
        <v>0</v>
      </c>
      <c r="L121" s="549"/>
      <c r="M121" s="161" t="b">
        <f t="shared" si="73"/>
        <v>1</v>
      </c>
      <c r="N121"/>
      <c r="O121" s="402">
        <f t="shared" si="74"/>
        <v>1</v>
      </c>
      <c r="P121" s="402">
        <f t="shared" si="75"/>
        <v>0</v>
      </c>
      <c r="Q121" s="402">
        <f t="shared" si="76"/>
        <v>0</v>
      </c>
      <c r="R121" s="402">
        <f t="shared" si="77"/>
        <v>0</v>
      </c>
      <c r="S121" s="403" t="b">
        <f t="shared" si="78"/>
        <v>1</v>
      </c>
      <c r="T121" s="116"/>
      <c r="U121" s="116"/>
      <c r="V121" s="116"/>
      <c r="W121" s="116"/>
    </row>
    <row r="122" spans="1:23" s="115" customFormat="1" ht="13.5" hidden="1" customHeight="1" outlineLevel="1" x14ac:dyDescent="0.2">
      <c r="A122" s="164" t="str">
        <f>'2-Expenditures'!A122</f>
        <v>N</v>
      </c>
      <c r="B122" s="352" t="str">
        <f ca="1">IF(A122="N",B121,IF(LEN(B121)&lt;&gt;1,"A",IFERROR(CHAR(CODE(LOOKUP(2,1/($B$112:OFFSET(B122,-1,0)&lt;&gt;""),$B$112:OFFSET(B122,-1,0)))+1),"A")))</f>
        <v>E</v>
      </c>
      <c r="C122" s="475">
        <f>'2-Expenditures'!C122</f>
        <v>0</v>
      </c>
      <c r="D122" s="474"/>
      <c r="E122" s="149">
        <f t="shared" si="69"/>
        <v>0</v>
      </c>
      <c r="F122" s="149">
        <f t="shared" si="70"/>
        <v>0</v>
      </c>
      <c r="G122" s="149">
        <f t="shared" si="71"/>
        <v>0</v>
      </c>
      <c r="H122" s="149">
        <f t="shared" si="72"/>
        <v>0</v>
      </c>
      <c r="I122" s="147">
        <f>'2-Expenditures'!I122</f>
        <v>0</v>
      </c>
      <c r="J122" s="421"/>
      <c r="K122" s="158">
        <f t="shared" si="79"/>
        <v>0</v>
      </c>
      <c r="L122" s="549"/>
      <c r="M122" s="161" t="b">
        <f t="shared" si="73"/>
        <v>1</v>
      </c>
      <c r="N122"/>
      <c r="O122" s="402">
        <f t="shared" si="74"/>
        <v>1</v>
      </c>
      <c r="P122" s="402">
        <f t="shared" si="75"/>
        <v>0</v>
      </c>
      <c r="Q122" s="402">
        <f t="shared" si="76"/>
        <v>0</v>
      </c>
      <c r="R122" s="402">
        <f t="shared" si="77"/>
        <v>0</v>
      </c>
      <c r="S122" s="403" t="b">
        <f t="shared" si="78"/>
        <v>1</v>
      </c>
      <c r="T122" s="116"/>
      <c r="U122" s="116"/>
      <c r="V122" s="116"/>
      <c r="W122" s="116"/>
    </row>
    <row r="123" spans="1:23" s="115" customFormat="1" ht="13.5" hidden="1" customHeight="1" outlineLevel="1" x14ac:dyDescent="0.2">
      <c r="A123" s="164" t="str">
        <f>'2-Expenditures'!A123</f>
        <v>N</v>
      </c>
      <c r="B123" s="352" t="str">
        <f ca="1">IF(A123="N",B122,IF(LEN(B122)&lt;&gt;1,"A",IFERROR(CHAR(CODE(LOOKUP(2,1/($B$112:OFFSET(B123,-1,0)&lt;&gt;""),$B$112:OFFSET(B123,-1,0)))+1),"A")))</f>
        <v>E</v>
      </c>
      <c r="C123" s="475">
        <f>'2-Expenditures'!C123</f>
        <v>0</v>
      </c>
      <c r="D123" s="474"/>
      <c r="E123" s="149">
        <f t="shared" si="69"/>
        <v>0</v>
      </c>
      <c r="F123" s="149">
        <f t="shared" si="70"/>
        <v>0</v>
      </c>
      <c r="G123" s="149">
        <f t="shared" si="71"/>
        <v>0</v>
      </c>
      <c r="H123" s="149">
        <f t="shared" si="72"/>
        <v>0</v>
      </c>
      <c r="I123" s="147">
        <f>'2-Expenditures'!I123</f>
        <v>0</v>
      </c>
      <c r="J123" s="421"/>
      <c r="K123" s="158">
        <f t="shared" si="79"/>
        <v>0</v>
      </c>
      <c r="L123" s="549"/>
      <c r="M123" s="161" t="b">
        <f t="shared" si="73"/>
        <v>1</v>
      </c>
      <c r="N123"/>
      <c r="O123" s="402">
        <f t="shared" si="74"/>
        <v>1</v>
      </c>
      <c r="P123" s="402">
        <f t="shared" si="75"/>
        <v>0</v>
      </c>
      <c r="Q123" s="402">
        <f t="shared" si="76"/>
        <v>0</v>
      </c>
      <c r="R123" s="402">
        <f t="shared" si="77"/>
        <v>0</v>
      </c>
      <c r="S123" s="403" t="b">
        <f t="shared" si="78"/>
        <v>1</v>
      </c>
      <c r="T123" s="116"/>
      <c r="U123" s="116"/>
      <c r="V123" s="116"/>
      <c r="W123" s="116"/>
    </row>
    <row r="124" spans="1:23" s="115" customFormat="1" ht="13.5" hidden="1" customHeight="1" outlineLevel="1" x14ac:dyDescent="0.2">
      <c r="A124" s="164" t="str">
        <f>'2-Expenditures'!A124</f>
        <v>N</v>
      </c>
      <c r="B124" s="352" t="str">
        <f ca="1">IF(A124="N",B123,IF(LEN(B123)&lt;&gt;1,"A",IFERROR(CHAR(CODE(LOOKUP(2,1/($B$112:OFFSET(B124,-1,0)&lt;&gt;""),$B$112:OFFSET(B124,-1,0)))+1),"A")))</f>
        <v>E</v>
      </c>
      <c r="C124" s="475">
        <f>'2-Expenditures'!C124</f>
        <v>0</v>
      </c>
      <c r="D124" s="474"/>
      <c r="E124" s="149">
        <f t="shared" si="69"/>
        <v>0</v>
      </c>
      <c r="F124" s="149">
        <f t="shared" si="70"/>
        <v>0</v>
      </c>
      <c r="G124" s="149">
        <f t="shared" si="71"/>
        <v>0</v>
      </c>
      <c r="H124" s="149">
        <f t="shared" si="72"/>
        <v>0</v>
      </c>
      <c r="I124" s="147">
        <f>'2-Expenditures'!I124</f>
        <v>0</v>
      </c>
      <c r="J124" s="421"/>
      <c r="K124" s="158">
        <f t="shared" si="79"/>
        <v>0</v>
      </c>
      <c r="L124" s="549"/>
      <c r="M124" s="161" t="b">
        <f t="shared" si="73"/>
        <v>1</v>
      </c>
      <c r="N124"/>
      <c r="O124" s="402">
        <f t="shared" si="74"/>
        <v>1</v>
      </c>
      <c r="P124" s="402">
        <f t="shared" si="75"/>
        <v>0</v>
      </c>
      <c r="Q124" s="402">
        <f t="shared" si="76"/>
        <v>0</v>
      </c>
      <c r="R124" s="402">
        <f t="shared" si="77"/>
        <v>0</v>
      </c>
      <c r="S124" s="403" t="b">
        <f t="shared" si="78"/>
        <v>1</v>
      </c>
      <c r="T124" s="116"/>
      <c r="U124" s="116"/>
      <c r="V124" s="116"/>
      <c r="W124" s="116"/>
    </row>
    <row r="125" spans="1:23" s="115" customFormat="1" ht="13.5" hidden="1" customHeight="1" outlineLevel="1" x14ac:dyDescent="0.2">
      <c r="A125" s="164" t="str">
        <f>'2-Expenditures'!A125</f>
        <v>N</v>
      </c>
      <c r="B125" s="352" t="str">
        <f ca="1">IF(A125="N",B124,IF(LEN(B124)&lt;&gt;1,"A",IFERROR(CHAR(CODE(LOOKUP(2,1/($B$112:OFFSET(B125,-1,0)&lt;&gt;""),$B$112:OFFSET(B125,-1,0)))+1),"A")))</f>
        <v>E</v>
      </c>
      <c r="C125" s="475">
        <f>'2-Expenditures'!C125</f>
        <v>0</v>
      </c>
      <c r="D125" s="474"/>
      <c r="E125" s="149">
        <f t="shared" si="69"/>
        <v>0</v>
      </c>
      <c r="F125" s="149">
        <f t="shared" si="70"/>
        <v>0</v>
      </c>
      <c r="G125" s="149">
        <f t="shared" si="71"/>
        <v>0</v>
      </c>
      <c r="H125" s="149">
        <f t="shared" si="72"/>
        <v>0</v>
      </c>
      <c r="I125" s="147">
        <f>'2-Expenditures'!I125</f>
        <v>0</v>
      </c>
      <c r="J125" s="421"/>
      <c r="K125" s="158">
        <f t="shared" si="79"/>
        <v>0</v>
      </c>
      <c r="L125" s="549"/>
      <c r="M125" s="161" t="b">
        <f t="shared" si="73"/>
        <v>1</v>
      </c>
      <c r="N125"/>
      <c r="O125" s="402">
        <f t="shared" si="74"/>
        <v>1</v>
      </c>
      <c r="P125" s="402">
        <f t="shared" si="75"/>
        <v>0</v>
      </c>
      <c r="Q125" s="402">
        <f t="shared" si="76"/>
        <v>0</v>
      </c>
      <c r="R125" s="402">
        <f t="shared" si="77"/>
        <v>0</v>
      </c>
      <c r="S125" s="403" t="b">
        <f t="shared" si="78"/>
        <v>1</v>
      </c>
      <c r="T125" s="116"/>
      <c r="U125" s="116"/>
      <c r="V125" s="116"/>
      <c r="W125" s="116"/>
    </row>
    <row r="126" spans="1:23" s="115" customFormat="1" ht="13.5" hidden="1" customHeight="1" outlineLevel="1" x14ac:dyDescent="0.2">
      <c r="A126" s="164" t="str">
        <f>'2-Expenditures'!A126</f>
        <v>N</v>
      </c>
      <c r="B126" s="352" t="str">
        <f ca="1">IF(A126="N",B125,IF(LEN(B125)&lt;&gt;1,"A",IFERROR(CHAR(CODE(LOOKUP(2,1/($B$112:OFFSET(B126,-1,0)&lt;&gt;""),$B$112:OFFSET(B126,-1,0)))+1),"A")))</f>
        <v>E</v>
      </c>
      <c r="C126" s="475">
        <f>'2-Expenditures'!C126</f>
        <v>0</v>
      </c>
      <c r="D126" s="474"/>
      <c r="E126" s="149">
        <f t="shared" si="69"/>
        <v>0</v>
      </c>
      <c r="F126" s="149">
        <f t="shared" si="70"/>
        <v>0</v>
      </c>
      <c r="G126" s="149">
        <f t="shared" si="71"/>
        <v>0</v>
      </c>
      <c r="H126" s="149">
        <f t="shared" si="72"/>
        <v>0</v>
      </c>
      <c r="I126" s="147">
        <f>'2-Expenditures'!I126</f>
        <v>0</v>
      </c>
      <c r="J126" s="421"/>
      <c r="K126" s="158">
        <f t="shared" si="79"/>
        <v>0</v>
      </c>
      <c r="L126" s="549"/>
      <c r="M126" s="161" t="b">
        <f t="shared" si="73"/>
        <v>1</v>
      </c>
      <c r="N126"/>
      <c r="O126" s="402">
        <f t="shared" si="74"/>
        <v>1</v>
      </c>
      <c r="P126" s="402">
        <f t="shared" si="75"/>
        <v>0</v>
      </c>
      <c r="Q126" s="402">
        <f t="shared" si="76"/>
        <v>0</v>
      </c>
      <c r="R126" s="402">
        <f t="shared" si="77"/>
        <v>0</v>
      </c>
      <c r="S126" s="403" t="b">
        <f t="shared" si="78"/>
        <v>1</v>
      </c>
      <c r="T126" s="116"/>
      <c r="U126" s="116"/>
      <c r="V126" s="116"/>
      <c r="W126" s="314"/>
    </row>
    <row r="127" spans="1:23" s="115" customFormat="1" ht="13.5" hidden="1" customHeight="1" outlineLevel="1" thickBot="1" x14ac:dyDescent="0.25">
      <c r="A127" s="164" t="str">
        <f>'2-Expenditures'!A127</f>
        <v>N</v>
      </c>
      <c r="B127" s="352" t="str">
        <f ca="1">IF(A127="N",B126,IF(LEN(B126)&lt;&gt;1,"A",IFERROR(CHAR(CODE(LOOKUP(2,1/($B$112:OFFSET(B127,-1,0)&lt;&gt;""),$B$112:OFFSET(B127,-1,0)))+1),"A")))</f>
        <v>E</v>
      </c>
      <c r="C127" s="475">
        <f>'2-Expenditures'!C127</f>
        <v>0</v>
      </c>
      <c r="D127" s="474"/>
      <c r="E127" s="149">
        <f t="shared" si="69"/>
        <v>0</v>
      </c>
      <c r="F127" s="149">
        <f t="shared" si="70"/>
        <v>0</v>
      </c>
      <c r="G127" s="149">
        <f t="shared" si="71"/>
        <v>0</v>
      </c>
      <c r="H127" s="149">
        <f t="shared" si="72"/>
        <v>0</v>
      </c>
      <c r="I127" s="147">
        <f>'2-Expenditures'!I127</f>
        <v>0</v>
      </c>
      <c r="J127" s="421"/>
      <c r="K127" s="158">
        <f t="shared" si="79"/>
        <v>0</v>
      </c>
      <c r="L127" s="549"/>
      <c r="M127" s="161" t="b">
        <f t="shared" si="73"/>
        <v>1</v>
      </c>
      <c r="N127"/>
      <c r="O127" s="402">
        <f t="shared" si="74"/>
        <v>1</v>
      </c>
      <c r="P127" s="402">
        <f t="shared" si="75"/>
        <v>0</v>
      </c>
      <c r="Q127" s="402">
        <f t="shared" si="76"/>
        <v>0</v>
      </c>
      <c r="R127" s="402">
        <f t="shared" si="77"/>
        <v>0</v>
      </c>
      <c r="S127" s="403" t="b">
        <f t="shared" si="78"/>
        <v>1</v>
      </c>
      <c r="T127" s="116"/>
      <c r="U127" s="116"/>
      <c r="V127" s="116"/>
      <c r="W127" s="116"/>
    </row>
    <row r="128" spans="1:23" s="115" customFormat="1" ht="13.5" collapsed="1" thickTop="1" x14ac:dyDescent="0.2">
      <c r="A128" s="164">
        <f>'2-Expenditures'!A128</f>
        <v>0</v>
      </c>
      <c r="B128" s="354" t="str">
        <f ca="1">IFERROR(CHAR(CODE(LOOKUP(2,1/(B113:OFFSET(B128,-1,0)&lt;&gt;""),B113:OFFSET(B128,-1,0)))+1),"A")</f>
        <v>F</v>
      </c>
      <c r="C128" s="462" t="s">
        <v>2405</v>
      </c>
      <c r="D128" s="472"/>
      <c r="E128" s="376">
        <f ca="1">SUMIFS(E113:OFFSET(E128,-1,0),$A113:OFFSET($A128,-1,0),"Y")</f>
        <v>0</v>
      </c>
      <c r="F128" s="376">
        <f ca="1">SUMIFS(F113:OFFSET(F128,-1,0),$A113:OFFSET($A128,-1,0),"Y")</f>
        <v>0</v>
      </c>
      <c r="G128" s="376">
        <f ca="1">SUMIFS(G113:OFFSET(G128,-1,0),$A113:OFFSET($A128,-1,0),"Y")</f>
        <v>0</v>
      </c>
      <c r="H128" s="376">
        <f ca="1">SUMIFS(H113:OFFSET(H128,-1,0),$A113:OFFSET($A128,-1,0),"Y")</f>
        <v>0</v>
      </c>
      <c r="I128" s="376">
        <f ca="1">SUMIFS(I113:OFFSET(I128,-1,0),$A113:OFFSET($A128,-1,0),"Y")</f>
        <v>0</v>
      </c>
      <c r="J128" s="422"/>
      <c r="K128" s="358">
        <f ca="1">SUMIFS(K113:OFFSET(K128,-1,0),$A113:OFFSET($A128,-1,0),"Y")</f>
        <v>0</v>
      </c>
      <c r="L128" s="380"/>
      <c r="M128" s="378" t="b">
        <f t="shared" ca="1" si="73"/>
        <v>1</v>
      </c>
      <c r="N128"/>
      <c r="O128" s="402">
        <f ca="1">IF($I128&gt;0,E128/$I128,E$2)</f>
        <v>1</v>
      </c>
      <c r="P128" s="402">
        <f t="shared" ref="P128" ca="1" si="80">IF($I128&gt;0,F128/$I128,F$2)</f>
        <v>0</v>
      </c>
      <c r="Q128" s="402">
        <f t="shared" ref="Q128" ca="1" si="81">IF($I128&gt;0,G128/$I128,G$2)</f>
        <v>0</v>
      </c>
      <c r="R128" s="402">
        <f t="shared" ref="R128" ca="1" si="82">IF($I128&gt;0,H128/$I128,H$2)</f>
        <v>0</v>
      </c>
      <c r="S128" s="400" t="b">
        <f t="shared" ref="S128" ca="1" si="83">SUM(O128:R128)=1</f>
        <v>1</v>
      </c>
      <c r="T128" s="182" t="s">
        <v>2570</v>
      </c>
      <c r="U128" s="182"/>
      <c r="V128" s="182"/>
      <c r="W128" s="116"/>
    </row>
    <row r="129" spans="1:23" s="115" customFormat="1" x14ac:dyDescent="0.2">
      <c r="A129" s="164">
        <f>'2-Expenditures'!A129</f>
        <v>0</v>
      </c>
      <c r="B129" s="116"/>
      <c r="C129" s="116"/>
      <c r="D129" s="116"/>
      <c r="E129" s="116"/>
      <c r="F129" s="116"/>
      <c r="G129" s="116"/>
      <c r="H129" s="116"/>
      <c r="I129" s="116"/>
      <c r="J129" s="116"/>
      <c r="K129" s="116"/>
      <c r="L129" s="116"/>
      <c r="M129" s="116"/>
      <c r="N129"/>
      <c r="O129" s="491"/>
      <c r="P129" s="491"/>
      <c r="Q129" s="491"/>
      <c r="R129" s="491"/>
      <c r="S129" s="116"/>
      <c r="W129" s="116"/>
    </row>
    <row r="130" spans="1:23" x14ac:dyDescent="0.2">
      <c r="A130" s="164">
        <f>'2-Expenditures'!A130</f>
        <v>0</v>
      </c>
      <c r="B130" s="102"/>
    </row>
    <row r="131" spans="1:23" s="114" customFormat="1" ht="15.75" x14ac:dyDescent="0.2">
      <c r="A131" s="164">
        <f>'2-Expenditures'!A131</f>
        <v>0</v>
      </c>
      <c r="B131" s="121" t="s">
        <v>2276</v>
      </c>
      <c r="C131" s="121" t="str">
        <f>INDEX('Salary and Cost Data'!$AJ$2:$AN$2,MATCH('2-Expenditures'!B131,'Salary and Cost Data'!$AJ$5:$AN$5,0))</f>
        <v>FY 2025-26</v>
      </c>
      <c r="D131" s="121"/>
      <c r="E131" s="121"/>
      <c r="F131" s="121"/>
      <c r="G131" s="121"/>
      <c r="H131" s="121"/>
      <c r="I131" s="121"/>
      <c r="J131" s="121"/>
      <c r="K131" s="121"/>
      <c r="L131" s="121"/>
      <c r="M131" s="121"/>
      <c r="N131" s="121"/>
      <c r="O131" s="495"/>
      <c r="P131" s="495"/>
      <c r="Q131" s="495"/>
      <c r="R131" s="495"/>
      <c r="S131" s="121"/>
      <c r="W131" s="116"/>
    </row>
    <row r="132" spans="1:23" s="114" customFormat="1" ht="15.75" x14ac:dyDescent="0.2">
      <c r="A132" s="164">
        <f>'2-Expenditures'!A132</f>
        <v>0</v>
      </c>
      <c r="B132" s="122"/>
      <c r="C132" s="120"/>
      <c r="D132" s="116"/>
      <c r="E132" s="116"/>
      <c r="F132" s="116"/>
      <c r="G132" s="116"/>
      <c r="H132" s="116"/>
      <c r="I132" s="116"/>
      <c r="J132" s="116"/>
      <c r="K132" s="116"/>
      <c r="L132" s="116"/>
      <c r="M132" s="116"/>
      <c r="N132"/>
      <c r="O132" s="491"/>
      <c r="P132" s="491"/>
      <c r="Q132" s="491"/>
      <c r="R132" s="491"/>
      <c r="S132" s="116"/>
      <c r="W132" s="116"/>
    </row>
    <row r="133" spans="1:23" s="311" customFormat="1" ht="19.899999999999999" customHeight="1" x14ac:dyDescent="0.2">
      <c r="A133" s="323">
        <f>'2-Expenditures'!A133</f>
        <v>0</v>
      </c>
      <c r="B133" s="118" t="s">
        <v>2402</v>
      </c>
      <c r="C133" s="373"/>
      <c r="D133" s="373"/>
      <c r="E133" s="373"/>
      <c r="F133" s="373"/>
      <c r="G133" s="373"/>
      <c r="H133" s="373"/>
      <c r="I133" s="373"/>
      <c r="J133" s="373"/>
      <c r="K133" s="373"/>
      <c r="L133" s="312"/>
      <c r="M133" s="373"/>
      <c r="N133"/>
      <c r="O133" s="496"/>
      <c r="P133" s="496"/>
      <c r="Q133" s="496"/>
      <c r="R133" s="496"/>
      <c r="S133" s="312"/>
      <c r="W133" s="116"/>
    </row>
    <row r="134" spans="1:23" s="114" customFormat="1" ht="25.5" x14ac:dyDescent="0.2">
      <c r="A134" s="164" t="str">
        <f>'2-Expenditures'!A134</f>
        <v>Include?</v>
      </c>
      <c r="B134" s="353" t="s">
        <v>2317</v>
      </c>
      <c r="C134" s="350" t="s">
        <v>2286</v>
      </c>
      <c r="D134" s="351" t="s">
        <v>2287</v>
      </c>
      <c r="E134" s="412" t="s">
        <v>2292</v>
      </c>
      <c r="F134" s="412" t="s">
        <v>2293</v>
      </c>
      <c r="G134" s="412" t="s">
        <v>2294</v>
      </c>
      <c r="H134" s="412" t="s">
        <v>2295</v>
      </c>
      <c r="I134" s="351" t="s">
        <v>2314</v>
      </c>
      <c r="J134" s="423" t="s">
        <v>2291</v>
      </c>
      <c r="K134" s="351" t="s">
        <v>2338</v>
      </c>
      <c r="L134" s="547" t="s">
        <v>2337</v>
      </c>
      <c r="M134" s="351" t="s">
        <v>2430</v>
      </c>
      <c r="N134"/>
      <c r="O134" s="408" t="s">
        <v>2292</v>
      </c>
      <c r="P134" s="397" t="s">
        <v>2293</v>
      </c>
      <c r="Q134" s="397" t="s">
        <v>2294</v>
      </c>
      <c r="R134" s="397" t="s">
        <v>2295</v>
      </c>
      <c r="S134" s="398" t="s">
        <v>2430</v>
      </c>
      <c r="W134" s="116"/>
    </row>
    <row r="135" spans="1:23" s="114" customFormat="1" x14ac:dyDescent="0.2">
      <c r="A135" s="164" t="str">
        <f>'2-Expenditures'!A135</f>
        <v>Y</v>
      </c>
      <c r="B135" s="268" t="str">
        <f ca="1">IF(A135="N",B134,IF(LEN(B134)&lt;&gt;1,"A",IFERROR(CHAR(CODE(LOOKUP(2,1/($B$19014:OFFSET(B135,-1,0)&lt;&gt;""),$B$19014:OFFSET(B135,-1,0)))+1),"A")))</f>
        <v>A</v>
      </c>
      <c r="C135" s="143">
        <f>'2-Expenditures'!C135</f>
        <v>0</v>
      </c>
      <c r="D135" s="144">
        <f>'2-Expenditures'!E135</f>
        <v>0</v>
      </c>
      <c r="E135" s="149">
        <f t="shared" ref="E135:E149" si="84">$I135*O135</f>
        <v>0</v>
      </c>
      <c r="F135" s="149">
        <f t="shared" ref="F135:F149" si="85">$I135*P135</f>
        <v>0</v>
      </c>
      <c r="G135" s="149">
        <f t="shared" ref="G135:G149" si="86">$I135*Q135</f>
        <v>0</v>
      </c>
      <c r="H135" s="149">
        <f t="shared" ref="H135:H149" si="87">$I135*R135</f>
        <v>0</v>
      </c>
      <c r="I135" s="148">
        <f>'2-Expenditures'!I135</f>
        <v>0</v>
      </c>
      <c r="J135" s="420"/>
      <c r="K135" s="158">
        <f>SUM(I135:J135)</f>
        <v>0</v>
      </c>
      <c r="L135" s="550" t="s">
        <v>2654</v>
      </c>
      <c r="M135" s="161" t="b">
        <f>SUM(E135:H135)=I135</f>
        <v>1</v>
      </c>
      <c r="N135"/>
      <c r="O135" s="402">
        <f t="shared" ref="O135:O149" si="88">E$2</f>
        <v>1</v>
      </c>
      <c r="P135" s="402">
        <f t="shared" ref="P135:P149" si="89">F$2</f>
        <v>0</v>
      </c>
      <c r="Q135" s="402">
        <f t="shared" ref="Q135:Q149" si="90">G$2</f>
        <v>0</v>
      </c>
      <c r="R135" s="402">
        <f t="shared" ref="R135:R149" si="91">H$2</f>
        <v>0</v>
      </c>
      <c r="S135" s="400" t="b">
        <f>SUM(O135:R135)=1</f>
        <v>1</v>
      </c>
      <c r="W135" s="116"/>
    </row>
    <row r="136" spans="1:23" s="114" customFormat="1" x14ac:dyDescent="0.2">
      <c r="A136" s="164" t="str">
        <f>'2-Expenditures'!A136</f>
        <v>Y</v>
      </c>
      <c r="B136" s="268" t="str">
        <f ca="1">IF(A136="N",B135,IF(LEN(B135)&lt;&gt;1,"A",IFERROR(CHAR(CODE(LOOKUP(2,1/($B$19014:OFFSET(B136,-1,0)&lt;&gt;""),$B$19014:OFFSET(B136,-1,0)))+1),"A")))</f>
        <v>G</v>
      </c>
      <c r="C136" s="143">
        <f>'2-Expenditures'!C136</f>
        <v>0</v>
      </c>
      <c r="D136" s="144">
        <f>'2-Expenditures'!E136</f>
        <v>0</v>
      </c>
      <c r="E136" s="149">
        <f t="shared" si="84"/>
        <v>0</v>
      </c>
      <c r="F136" s="149">
        <f t="shared" si="85"/>
        <v>0</v>
      </c>
      <c r="G136" s="149">
        <f t="shared" si="86"/>
        <v>0</v>
      </c>
      <c r="H136" s="149">
        <f t="shared" si="87"/>
        <v>0</v>
      </c>
      <c r="I136" s="148">
        <f>'2-Expenditures'!I136</f>
        <v>0</v>
      </c>
      <c r="J136" s="421"/>
      <c r="K136" s="158">
        <f t="shared" ref="K136:K149" si="92">SUM(I136:J136)</f>
        <v>0</v>
      </c>
      <c r="L136" s="550" t="s">
        <v>2654</v>
      </c>
      <c r="M136" s="161" t="b">
        <f>SUM(E136:H136)=I136</f>
        <v>1</v>
      </c>
      <c r="N136"/>
      <c r="O136" s="402">
        <f t="shared" si="88"/>
        <v>1</v>
      </c>
      <c r="P136" s="402">
        <f t="shared" si="89"/>
        <v>0</v>
      </c>
      <c r="Q136" s="402">
        <f t="shared" si="90"/>
        <v>0</v>
      </c>
      <c r="R136" s="402">
        <f t="shared" si="91"/>
        <v>0</v>
      </c>
      <c r="S136" s="400" t="b">
        <f>SUM(O136:R136)=1</f>
        <v>1</v>
      </c>
      <c r="W136" s="116"/>
    </row>
    <row r="137" spans="1:23" s="114" customFormat="1" x14ac:dyDescent="0.2">
      <c r="A137" s="164" t="str">
        <f>'2-Expenditures'!A137</f>
        <v>Y</v>
      </c>
      <c r="B137" s="268" t="str">
        <f ca="1">IF(A137="N",B136,IF(LEN(B136)&lt;&gt;1,"A",IFERROR(CHAR(CODE(LOOKUP(2,1/($B$19014:OFFSET(B137,-1,0)&lt;&gt;""),$B$19014:OFFSET(B137,-1,0)))+1),"A")))</f>
        <v>G</v>
      </c>
      <c r="C137" s="143">
        <f>'2-Expenditures'!C137</f>
        <v>0</v>
      </c>
      <c r="D137" s="144">
        <f>'2-Expenditures'!E137</f>
        <v>0</v>
      </c>
      <c r="E137" s="149">
        <f t="shared" si="84"/>
        <v>0</v>
      </c>
      <c r="F137" s="149">
        <f t="shared" si="85"/>
        <v>0</v>
      </c>
      <c r="G137" s="149">
        <f t="shared" si="86"/>
        <v>0</v>
      </c>
      <c r="H137" s="149">
        <f t="shared" si="87"/>
        <v>0</v>
      </c>
      <c r="I137" s="148">
        <f>'2-Expenditures'!I137</f>
        <v>0</v>
      </c>
      <c r="J137" s="421"/>
      <c r="K137" s="158">
        <f t="shared" si="92"/>
        <v>0</v>
      </c>
      <c r="L137" s="550" t="s">
        <v>2654</v>
      </c>
      <c r="M137" s="161" t="b">
        <f>SUM(E137:H137)=I137</f>
        <v>1</v>
      </c>
      <c r="N137"/>
      <c r="O137" s="402">
        <f t="shared" si="88"/>
        <v>1</v>
      </c>
      <c r="P137" s="402">
        <f t="shared" si="89"/>
        <v>0</v>
      </c>
      <c r="Q137" s="402">
        <f t="shared" si="90"/>
        <v>0</v>
      </c>
      <c r="R137" s="402">
        <f t="shared" si="91"/>
        <v>0</v>
      </c>
      <c r="S137" s="400" t="b">
        <f>SUM(O137:R137)=1</f>
        <v>1</v>
      </c>
      <c r="W137" s="116"/>
    </row>
    <row r="138" spans="1:23" s="114" customFormat="1" ht="12.75" customHeight="1" x14ac:dyDescent="0.2">
      <c r="A138" s="164" t="str">
        <f>'2-Expenditures'!A138</f>
        <v>Y</v>
      </c>
      <c r="B138" s="268" t="str">
        <f ca="1">IF(A138="N",B137,IF(LEN(B137)&lt;&gt;1,"A",IFERROR(CHAR(CODE(LOOKUP(2,1/($B$19014:OFFSET(B138,-1,0)&lt;&gt;""),$B$19014:OFFSET(B138,-1,0)))+1),"A")))</f>
        <v>G</v>
      </c>
      <c r="C138" s="143">
        <f>'2-Expenditures'!C138</f>
        <v>0</v>
      </c>
      <c r="D138" s="144">
        <f>'2-Expenditures'!E138</f>
        <v>0</v>
      </c>
      <c r="E138" s="149">
        <f t="shared" si="84"/>
        <v>0</v>
      </c>
      <c r="F138" s="149">
        <f t="shared" si="85"/>
        <v>0</v>
      </c>
      <c r="G138" s="149">
        <f t="shared" si="86"/>
        <v>0</v>
      </c>
      <c r="H138" s="149">
        <f t="shared" si="87"/>
        <v>0</v>
      </c>
      <c r="I138" s="148">
        <f>'2-Expenditures'!I138</f>
        <v>0</v>
      </c>
      <c r="J138" s="421"/>
      <c r="K138" s="158">
        <f t="shared" si="92"/>
        <v>0</v>
      </c>
      <c r="L138" s="550" t="s">
        <v>2654</v>
      </c>
      <c r="M138" s="161" t="b">
        <f>SUM(E138:H138)=I138</f>
        <v>1</v>
      </c>
      <c r="N138"/>
      <c r="O138" s="402">
        <f t="shared" si="88"/>
        <v>1</v>
      </c>
      <c r="P138" s="402">
        <f t="shared" si="89"/>
        <v>0</v>
      </c>
      <c r="Q138" s="402">
        <f t="shared" si="90"/>
        <v>0</v>
      </c>
      <c r="R138" s="402">
        <f t="shared" si="91"/>
        <v>0</v>
      </c>
      <c r="S138" s="400" t="b">
        <f>SUM(O138:R138)=1</f>
        <v>1</v>
      </c>
      <c r="W138" s="116"/>
    </row>
    <row r="139" spans="1:23" s="114" customFormat="1" ht="12.75" customHeight="1" thickBot="1" x14ac:dyDescent="0.25">
      <c r="A139" s="164" t="str">
        <f>'2-Expenditures'!A139</f>
        <v>Y</v>
      </c>
      <c r="B139" s="268" t="str">
        <f ca="1">IF(A139="N",B138,IF(LEN(B138)&lt;&gt;1,"A",IFERROR(CHAR(CODE(LOOKUP(2,1/($B$19014:OFFSET(B139,-1,0)&lt;&gt;""),$B$19014:OFFSET(B139,-1,0)))+1),"A")))</f>
        <v>G</v>
      </c>
      <c r="C139" s="143">
        <f>'2-Expenditures'!C139</f>
        <v>0</v>
      </c>
      <c r="D139" s="144">
        <f>'2-Expenditures'!E139</f>
        <v>0</v>
      </c>
      <c r="E139" s="149">
        <f t="shared" si="84"/>
        <v>0</v>
      </c>
      <c r="F139" s="149">
        <f t="shared" si="85"/>
        <v>0</v>
      </c>
      <c r="G139" s="149">
        <f t="shared" si="86"/>
        <v>0</v>
      </c>
      <c r="H139" s="149">
        <f t="shared" si="87"/>
        <v>0</v>
      </c>
      <c r="I139" s="148">
        <f>'2-Expenditures'!I139</f>
        <v>0</v>
      </c>
      <c r="J139" s="421"/>
      <c r="K139" s="158">
        <f t="shared" si="92"/>
        <v>0</v>
      </c>
      <c r="L139" s="550" t="s">
        <v>2654</v>
      </c>
      <c r="M139" s="161" t="b">
        <f>SUM(E139:H139)=I139</f>
        <v>1</v>
      </c>
      <c r="N139"/>
      <c r="O139" s="402">
        <f t="shared" si="88"/>
        <v>1</v>
      </c>
      <c r="P139" s="402">
        <f t="shared" si="89"/>
        <v>0</v>
      </c>
      <c r="Q139" s="402">
        <f t="shared" si="90"/>
        <v>0</v>
      </c>
      <c r="R139" s="402">
        <f t="shared" si="91"/>
        <v>0</v>
      </c>
      <c r="S139" s="400" t="b">
        <f>SUM(O139:R139)=1</f>
        <v>1</v>
      </c>
      <c r="W139" s="116"/>
    </row>
    <row r="140" spans="1:23" s="114" customFormat="1" ht="12.75" hidden="1" customHeight="1" outlineLevel="1" x14ac:dyDescent="0.2">
      <c r="A140" s="164" t="str">
        <f>'2-Expenditures'!A140</f>
        <v>N</v>
      </c>
      <c r="B140" s="268" t="str">
        <f ca="1">IF(A140="N",B139,IF(LEN(B139)&lt;&gt;1,"A",IFERROR(CHAR(CODE(LOOKUP(2,1/($B$19014:OFFSET(B140,-1,0)&lt;&gt;""),$B$19014:OFFSET(B140,-1,0)))+1),"A")))</f>
        <v>G</v>
      </c>
      <c r="C140" s="143">
        <f>'2-Expenditures'!C140</f>
        <v>0</v>
      </c>
      <c r="D140" s="144">
        <f>'2-Expenditures'!E140</f>
        <v>0</v>
      </c>
      <c r="E140" s="149">
        <f t="shared" si="84"/>
        <v>0</v>
      </c>
      <c r="F140" s="149">
        <f t="shared" si="85"/>
        <v>0</v>
      </c>
      <c r="G140" s="149">
        <f t="shared" si="86"/>
        <v>0</v>
      </c>
      <c r="H140" s="149">
        <f t="shared" si="87"/>
        <v>0</v>
      </c>
      <c r="I140" s="148">
        <f>'2-Expenditures'!I140</f>
        <v>0</v>
      </c>
      <c r="J140" s="421"/>
      <c r="K140" s="158">
        <f t="shared" si="92"/>
        <v>0</v>
      </c>
      <c r="L140" s="550" t="s">
        <v>2654</v>
      </c>
      <c r="M140" s="161" t="b">
        <f t="shared" ref="M140:M149" si="93">SUM(E140:H140)=I140</f>
        <v>1</v>
      </c>
      <c r="N140"/>
      <c r="O140" s="402">
        <f t="shared" si="88"/>
        <v>1</v>
      </c>
      <c r="P140" s="402">
        <f t="shared" si="89"/>
        <v>0</v>
      </c>
      <c r="Q140" s="402">
        <f t="shared" si="90"/>
        <v>0</v>
      </c>
      <c r="R140" s="402">
        <f t="shared" si="91"/>
        <v>0</v>
      </c>
      <c r="S140" s="400" t="b">
        <f t="shared" ref="S140:S150" si="94">SUM(O140:R140)=1</f>
        <v>1</v>
      </c>
      <c r="W140" s="116"/>
    </row>
    <row r="141" spans="1:23" s="114" customFormat="1" ht="12.75" hidden="1" customHeight="1" outlineLevel="1" x14ac:dyDescent="0.2">
      <c r="A141" s="164" t="str">
        <f>'2-Expenditures'!A141</f>
        <v>N</v>
      </c>
      <c r="B141" s="268" t="str">
        <f ca="1">IF(A141="N",B140,IF(LEN(B140)&lt;&gt;1,"A",IFERROR(CHAR(CODE(LOOKUP(2,1/($B$19014:OFFSET(B141,-1,0)&lt;&gt;""),$B$19014:OFFSET(B141,-1,0)))+1),"A")))</f>
        <v>G</v>
      </c>
      <c r="C141" s="143">
        <f>'2-Expenditures'!C141</f>
        <v>0</v>
      </c>
      <c r="D141" s="144">
        <f>'2-Expenditures'!E141</f>
        <v>0</v>
      </c>
      <c r="E141" s="149">
        <f t="shared" si="84"/>
        <v>0</v>
      </c>
      <c r="F141" s="149">
        <f t="shared" si="85"/>
        <v>0</v>
      </c>
      <c r="G141" s="149">
        <f t="shared" si="86"/>
        <v>0</v>
      </c>
      <c r="H141" s="149">
        <f t="shared" si="87"/>
        <v>0</v>
      </c>
      <c r="I141" s="148">
        <f>'2-Expenditures'!I141</f>
        <v>0</v>
      </c>
      <c r="J141" s="421"/>
      <c r="K141" s="158">
        <f t="shared" si="92"/>
        <v>0</v>
      </c>
      <c r="L141" s="550" t="s">
        <v>2654</v>
      </c>
      <c r="M141" s="161" t="b">
        <f t="shared" si="93"/>
        <v>1</v>
      </c>
      <c r="N141"/>
      <c r="O141" s="402">
        <f t="shared" si="88"/>
        <v>1</v>
      </c>
      <c r="P141" s="402">
        <f t="shared" si="89"/>
        <v>0</v>
      </c>
      <c r="Q141" s="402">
        <f t="shared" si="90"/>
        <v>0</v>
      </c>
      <c r="R141" s="402">
        <f t="shared" si="91"/>
        <v>0</v>
      </c>
      <c r="S141" s="400" t="b">
        <f t="shared" si="94"/>
        <v>1</v>
      </c>
      <c r="W141" s="116"/>
    </row>
    <row r="142" spans="1:23" s="114" customFormat="1" ht="12.75" hidden="1" customHeight="1" outlineLevel="1" x14ac:dyDescent="0.2">
      <c r="A142" s="164" t="str">
        <f>'2-Expenditures'!A142</f>
        <v>N</v>
      </c>
      <c r="B142" s="268" t="str">
        <f ca="1">IF(A142="N",B141,IF(LEN(B141)&lt;&gt;1,"A",IFERROR(CHAR(CODE(LOOKUP(2,1/($B$19014:OFFSET(B142,-1,0)&lt;&gt;""),$B$19014:OFFSET(B142,-1,0)))+1),"A")))</f>
        <v>G</v>
      </c>
      <c r="C142" s="143">
        <f>'2-Expenditures'!C142</f>
        <v>0</v>
      </c>
      <c r="D142" s="144">
        <f>'2-Expenditures'!E142</f>
        <v>0</v>
      </c>
      <c r="E142" s="149">
        <f t="shared" si="84"/>
        <v>0</v>
      </c>
      <c r="F142" s="149">
        <f t="shared" si="85"/>
        <v>0</v>
      </c>
      <c r="G142" s="149">
        <f t="shared" si="86"/>
        <v>0</v>
      </c>
      <c r="H142" s="149">
        <f t="shared" si="87"/>
        <v>0</v>
      </c>
      <c r="I142" s="148">
        <f>'2-Expenditures'!I142</f>
        <v>0</v>
      </c>
      <c r="J142" s="421"/>
      <c r="K142" s="158">
        <f t="shared" si="92"/>
        <v>0</v>
      </c>
      <c r="L142" s="550" t="s">
        <v>2654</v>
      </c>
      <c r="M142" s="161" t="b">
        <f t="shared" si="93"/>
        <v>1</v>
      </c>
      <c r="N142"/>
      <c r="O142" s="402">
        <f t="shared" si="88"/>
        <v>1</v>
      </c>
      <c r="P142" s="402">
        <f t="shared" si="89"/>
        <v>0</v>
      </c>
      <c r="Q142" s="402">
        <f t="shared" si="90"/>
        <v>0</v>
      </c>
      <c r="R142" s="402">
        <f t="shared" si="91"/>
        <v>0</v>
      </c>
      <c r="S142" s="400" t="b">
        <f t="shared" si="94"/>
        <v>1</v>
      </c>
      <c r="W142" s="116"/>
    </row>
    <row r="143" spans="1:23" s="114" customFormat="1" ht="12.75" hidden="1" customHeight="1" outlineLevel="1" x14ac:dyDescent="0.2">
      <c r="A143" s="164" t="str">
        <f>'2-Expenditures'!A143</f>
        <v>N</v>
      </c>
      <c r="B143" s="268" t="str">
        <f ca="1">IF(A143="N",B142,IF(LEN(B142)&lt;&gt;1,"A",IFERROR(CHAR(CODE(LOOKUP(2,1/($B$19014:OFFSET(B143,-1,0)&lt;&gt;""),$B$19014:OFFSET(B143,-1,0)))+1),"A")))</f>
        <v>G</v>
      </c>
      <c r="C143" s="143">
        <f>'2-Expenditures'!C143</f>
        <v>0</v>
      </c>
      <c r="D143" s="144">
        <f>'2-Expenditures'!E143</f>
        <v>0</v>
      </c>
      <c r="E143" s="149">
        <f t="shared" si="84"/>
        <v>0</v>
      </c>
      <c r="F143" s="149">
        <f t="shared" si="85"/>
        <v>0</v>
      </c>
      <c r="G143" s="149">
        <f t="shared" si="86"/>
        <v>0</v>
      </c>
      <c r="H143" s="149">
        <f t="shared" si="87"/>
        <v>0</v>
      </c>
      <c r="I143" s="148">
        <f>'2-Expenditures'!I143</f>
        <v>0</v>
      </c>
      <c r="J143" s="421"/>
      <c r="K143" s="158">
        <f t="shared" si="92"/>
        <v>0</v>
      </c>
      <c r="L143" s="550" t="s">
        <v>2654</v>
      </c>
      <c r="M143" s="161" t="b">
        <f t="shared" si="93"/>
        <v>1</v>
      </c>
      <c r="N143"/>
      <c r="O143" s="402">
        <f t="shared" si="88"/>
        <v>1</v>
      </c>
      <c r="P143" s="402">
        <f t="shared" si="89"/>
        <v>0</v>
      </c>
      <c r="Q143" s="402">
        <f t="shared" si="90"/>
        <v>0</v>
      </c>
      <c r="R143" s="402">
        <f t="shared" si="91"/>
        <v>0</v>
      </c>
      <c r="S143" s="400" t="b">
        <f t="shared" si="94"/>
        <v>1</v>
      </c>
      <c r="W143" s="116"/>
    </row>
    <row r="144" spans="1:23" s="114" customFormat="1" ht="12.75" hidden="1" customHeight="1" outlineLevel="1" x14ac:dyDescent="0.2">
      <c r="A144" s="164" t="str">
        <f>'2-Expenditures'!A144</f>
        <v>N</v>
      </c>
      <c r="B144" s="268" t="str">
        <f ca="1">IF(A144="N",B143,IF(LEN(B143)&lt;&gt;1,"A",IFERROR(CHAR(CODE(LOOKUP(2,1/($B$19014:OFFSET(B144,-1,0)&lt;&gt;""),$B$19014:OFFSET(B144,-1,0)))+1),"A")))</f>
        <v>G</v>
      </c>
      <c r="C144" s="143">
        <f>'2-Expenditures'!C144</f>
        <v>0</v>
      </c>
      <c r="D144" s="144">
        <f>'2-Expenditures'!E144</f>
        <v>0</v>
      </c>
      <c r="E144" s="149">
        <f t="shared" si="84"/>
        <v>0</v>
      </c>
      <c r="F144" s="149">
        <f t="shared" si="85"/>
        <v>0</v>
      </c>
      <c r="G144" s="149">
        <f t="shared" si="86"/>
        <v>0</v>
      </c>
      <c r="H144" s="149">
        <f t="shared" si="87"/>
        <v>0</v>
      </c>
      <c r="I144" s="148">
        <f>'2-Expenditures'!I144</f>
        <v>0</v>
      </c>
      <c r="J144" s="421"/>
      <c r="K144" s="158">
        <f t="shared" si="92"/>
        <v>0</v>
      </c>
      <c r="L144" s="550" t="s">
        <v>2654</v>
      </c>
      <c r="M144" s="161" t="b">
        <f t="shared" si="93"/>
        <v>1</v>
      </c>
      <c r="N144"/>
      <c r="O144" s="402">
        <f t="shared" si="88"/>
        <v>1</v>
      </c>
      <c r="P144" s="402">
        <f t="shared" si="89"/>
        <v>0</v>
      </c>
      <c r="Q144" s="402">
        <f t="shared" si="90"/>
        <v>0</v>
      </c>
      <c r="R144" s="402">
        <f t="shared" si="91"/>
        <v>0</v>
      </c>
      <c r="S144" s="400" t="b">
        <f t="shared" si="94"/>
        <v>1</v>
      </c>
      <c r="W144" s="116"/>
    </row>
    <row r="145" spans="1:23" s="114" customFormat="1" ht="12.75" hidden="1" customHeight="1" outlineLevel="1" x14ac:dyDescent="0.2">
      <c r="A145" s="164" t="str">
        <f>'2-Expenditures'!A145</f>
        <v>N</v>
      </c>
      <c r="B145" s="268" t="str">
        <f ca="1">IF(A145="N",B144,IF(LEN(B144)&lt;&gt;1,"A",IFERROR(CHAR(CODE(LOOKUP(2,1/($B$19014:OFFSET(B145,-1,0)&lt;&gt;""),$B$19014:OFFSET(B145,-1,0)))+1),"A")))</f>
        <v>G</v>
      </c>
      <c r="C145" s="143">
        <f>'2-Expenditures'!C145</f>
        <v>0</v>
      </c>
      <c r="D145" s="144">
        <f>'2-Expenditures'!E145</f>
        <v>0</v>
      </c>
      <c r="E145" s="149">
        <f t="shared" si="84"/>
        <v>0</v>
      </c>
      <c r="F145" s="149">
        <f t="shared" si="85"/>
        <v>0</v>
      </c>
      <c r="G145" s="149">
        <f t="shared" si="86"/>
        <v>0</v>
      </c>
      <c r="H145" s="149">
        <f t="shared" si="87"/>
        <v>0</v>
      </c>
      <c r="I145" s="148">
        <f>'2-Expenditures'!I145</f>
        <v>0</v>
      </c>
      <c r="J145" s="421"/>
      <c r="K145" s="158">
        <f t="shared" si="92"/>
        <v>0</v>
      </c>
      <c r="L145" s="550" t="s">
        <v>2654</v>
      </c>
      <c r="M145" s="161" t="b">
        <f t="shared" si="93"/>
        <v>1</v>
      </c>
      <c r="N145"/>
      <c r="O145" s="402">
        <f t="shared" si="88"/>
        <v>1</v>
      </c>
      <c r="P145" s="402">
        <f t="shared" si="89"/>
        <v>0</v>
      </c>
      <c r="Q145" s="402">
        <f t="shared" si="90"/>
        <v>0</v>
      </c>
      <c r="R145" s="402">
        <f t="shared" si="91"/>
        <v>0</v>
      </c>
      <c r="S145" s="400" t="b">
        <f t="shared" si="94"/>
        <v>1</v>
      </c>
      <c r="W145" s="116"/>
    </row>
    <row r="146" spans="1:23" s="114" customFormat="1" ht="12.75" hidden="1" customHeight="1" outlineLevel="1" x14ac:dyDescent="0.2">
      <c r="A146" s="164" t="str">
        <f>'2-Expenditures'!A146</f>
        <v>N</v>
      </c>
      <c r="B146" s="268" t="str">
        <f ca="1">IF(A146="N",B145,IF(LEN(B145)&lt;&gt;1,"A",IFERROR(CHAR(CODE(LOOKUP(2,1/($B$19014:OFFSET(B146,-1,0)&lt;&gt;""),$B$19014:OFFSET(B146,-1,0)))+1),"A")))</f>
        <v>G</v>
      </c>
      <c r="C146" s="143">
        <f>'2-Expenditures'!C146</f>
        <v>0</v>
      </c>
      <c r="D146" s="144">
        <f>'2-Expenditures'!E146</f>
        <v>0</v>
      </c>
      <c r="E146" s="149">
        <f t="shared" si="84"/>
        <v>0</v>
      </c>
      <c r="F146" s="149">
        <f t="shared" si="85"/>
        <v>0</v>
      </c>
      <c r="G146" s="149">
        <f t="shared" si="86"/>
        <v>0</v>
      </c>
      <c r="H146" s="149">
        <f t="shared" si="87"/>
        <v>0</v>
      </c>
      <c r="I146" s="148">
        <f>'2-Expenditures'!I146</f>
        <v>0</v>
      </c>
      <c r="J146" s="421"/>
      <c r="K146" s="158">
        <f t="shared" si="92"/>
        <v>0</v>
      </c>
      <c r="L146" s="550" t="s">
        <v>2654</v>
      </c>
      <c r="M146" s="161" t="b">
        <f t="shared" si="93"/>
        <v>1</v>
      </c>
      <c r="N146"/>
      <c r="O146" s="402">
        <f t="shared" si="88"/>
        <v>1</v>
      </c>
      <c r="P146" s="402">
        <f t="shared" si="89"/>
        <v>0</v>
      </c>
      <c r="Q146" s="402">
        <f t="shared" si="90"/>
        <v>0</v>
      </c>
      <c r="R146" s="402">
        <f t="shared" si="91"/>
        <v>0</v>
      </c>
      <c r="S146" s="400" t="b">
        <f t="shared" si="94"/>
        <v>1</v>
      </c>
      <c r="W146" s="116"/>
    </row>
    <row r="147" spans="1:23" s="114" customFormat="1" ht="12.75" hidden="1" customHeight="1" outlineLevel="1" x14ac:dyDescent="0.2">
      <c r="A147" s="164" t="str">
        <f>'2-Expenditures'!A147</f>
        <v>N</v>
      </c>
      <c r="B147" s="268" t="str">
        <f ca="1">IF(A147="N",B146,IF(LEN(B146)&lt;&gt;1,"A",IFERROR(CHAR(CODE(LOOKUP(2,1/($B$19014:OFFSET(B147,-1,0)&lt;&gt;""),$B$19014:OFFSET(B147,-1,0)))+1),"A")))</f>
        <v>G</v>
      </c>
      <c r="C147" s="143">
        <f>'2-Expenditures'!C147</f>
        <v>0</v>
      </c>
      <c r="D147" s="144">
        <f>'2-Expenditures'!E147</f>
        <v>0</v>
      </c>
      <c r="E147" s="149">
        <f t="shared" si="84"/>
        <v>0</v>
      </c>
      <c r="F147" s="149">
        <f t="shared" si="85"/>
        <v>0</v>
      </c>
      <c r="G147" s="149">
        <f t="shared" si="86"/>
        <v>0</v>
      </c>
      <c r="H147" s="149">
        <f t="shared" si="87"/>
        <v>0</v>
      </c>
      <c r="I147" s="148">
        <f>'2-Expenditures'!I147</f>
        <v>0</v>
      </c>
      <c r="J147" s="421"/>
      <c r="K147" s="158">
        <f t="shared" si="92"/>
        <v>0</v>
      </c>
      <c r="L147" s="550" t="s">
        <v>2654</v>
      </c>
      <c r="M147" s="161" t="b">
        <f t="shared" si="93"/>
        <v>1</v>
      </c>
      <c r="N147"/>
      <c r="O147" s="402">
        <f t="shared" si="88"/>
        <v>1</v>
      </c>
      <c r="P147" s="402">
        <f t="shared" si="89"/>
        <v>0</v>
      </c>
      <c r="Q147" s="402">
        <f t="shared" si="90"/>
        <v>0</v>
      </c>
      <c r="R147" s="402">
        <f t="shared" si="91"/>
        <v>0</v>
      </c>
      <c r="S147" s="400" t="b">
        <f t="shared" si="94"/>
        <v>1</v>
      </c>
      <c r="W147" s="116"/>
    </row>
    <row r="148" spans="1:23" s="114" customFormat="1" ht="12.75" hidden="1" customHeight="1" outlineLevel="1" x14ac:dyDescent="0.2">
      <c r="A148" s="164" t="str">
        <f>'2-Expenditures'!A148</f>
        <v>N</v>
      </c>
      <c r="B148" s="268" t="str">
        <f ca="1">IF(A148="N",B147,IF(LEN(B147)&lt;&gt;1,"A",IFERROR(CHAR(CODE(LOOKUP(2,1/($B$19014:OFFSET(B148,-1,0)&lt;&gt;""),$B$19014:OFFSET(B148,-1,0)))+1),"A")))</f>
        <v>G</v>
      </c>
      <c r="C148" s="143">
        <f>'2-Expenditures'!C148</f>
        <v>0</v>
      </c>
      <c r="D148" s="144">
        <f>'2-Expenditures'!E148</f>
        <v>0</v>
      </c>
      <c r="E148" s="149">
        <f t="shared" si="84"/>
        <v>0</v>
      </c>
      <c r="F148" s="149">
        <f t="shared" si="85"/>
        <v>0</v>
      </c>
      <c r="G148" s="149">
        <f t="shared" si="86"/>
        <v>0</v>
      </c>
      <c r="H148" s="149">
        <f t="shared" si="87"/>
        <v>0</v>
      </c>
      <c r="I148" s="148">
        <f>'2-Expenditures'!I148</f>
        <v>0</v>
      </c>
      <c r="J148" s="421"/>
      <c r="K148" s="158">
        <f t="shared" si="92"/>
        <v>0</v>
      </c>
      <c r="L148" s="550" t="s">
        <v>2654</v>
      </c>
      <c r="M148" s="161" t="b">
        <f t="shared" si="93"/>
        <v>1</v>
      </c>
      <c r="N148"/>
      <c r="O148" s="402">
        <f t="shared" si="88"/>
        <v>1</v>
      </c>
      <c r="P148" s="402">
        <f t="shared" si="89"/>
        <v>0</v>
      </c>
      <c r="Q148" s="402">
        <f t="shared" si="90"/>
        <v>0</v>
      </c>
      <c r="R148" s="402">
        <f t="shared" si="91"/>
        <v>0</v>
      </c>
      <c r="S148" s="400" t="b">
        <f t="shared" si="94"/>
        <v>1</v>
      </c>
      <c r="W148" s="314"/>
    </row>
    <row r="149" spans="1:23" s="114" customFormat="1" ht="12.75" hidden="1" customHeight="1" outlineLevel="1" thickBot="1" x14ac:dyDescent="0.25">
      <c r="A149" s="164" t="str">
        <f>'2-Expenditures'!A149</f>
        <v>N</v>
      </c>
      <c r="B149" s="268" t="str">
        <f ca="1">IF(A149="N",B148,IF(LEN(B148)&lt;&gt;1,"A",IFERROR(CHAR(CODE(LOOKUP(2,1/($B$19014:OFFSET(B149,-1,0)&lt;&gt;""),$B$19014:OFFSET(B149,-1,0)))+1),"A")))</f>
        <v>G</v>
      </c>
      <c r="C149" s="143">
        <f>'2-Expenditures'!C149</f>
        <v>0</v>
      </c>
      <c r="D149" s="144">
        <f>'2-Expenditures'!E149</f>
        <v>0</v>
      </c>
      <c r="E149" s="149">
        <f t="shared" si="84"/>
        <v>0</v>
      </c>
      <c r="F149" s="149">
        <f t="shared" si="85"/>
        <v>0</v>
      </c>
      <c r="G149" s="149">
        <f t="shared" si="86"/>
        <v>0</v>
      </c>
      <c r="H149" s="149">
        <f t="shared" si="87"/>
        <v>0</v>
      </c>
      <c r="I149" s="148">
        <f>'2-Expenditures'!I149</f>
        <v>0</v>
      </c>
      <c r="J149" s="421"/>
      <c r="K149" s="158">
        <f t="shared" si="92"/>
        <v>0</v>
      </c>
      <c r="L149" s="550" t="s">
        <v>2654</v>
      </c>
      <c r="M149" s="161" t="b">
        <f t="shared" si="93"/>
        <v>1</v>
      </c>
      <c r="N149"/>
      <c r="O149" s="402">
        <f t="shared" si="88"/>
        <v>1</v>
      </c>
      <c r="P149" s="402">
        <f t="shared" si="89"/>
        <v>0</v>
      </c>
      <c r="Q149" s="402">
        <f t="shared" si="90"/>
        <v>0</v>
      </c>
      <c r="R149" s="402">
        <f t="shared" si="91"/>
        <v>0</v>
      </c>
      <c r="S149" s="400" t="b">
        <f t="shared" si="94"/>
        <v>1</v>
      </c>
      <c r="W149" s="116"/>
    </row>
    <row r="150" spans="1:23" s="114" customFormat="1" ht="13.5" collapsed="1" thickTop="1" x14ac:dyDescent="0.2">
      <c r="A150" s="164">
        <f>'2-Expenditures'!A150</f>
        <v>0</v>
      </c>
      <c r="B150" s="354" t="str">
        <f ca="1">IFERROR(CHAR(CODE(LOOKUP(2,1/(B135:OFFSET(B150,-1,0)&lt;&gt;""),B135:OFFSET(B150,-1,0)))+1),"A")</f>
        <v>H</v>
      </c>
      <c r="C150" s="374" t="s">
        <v>2313</v>
      </c>
      <c r="D150" s="375">
        <f ca="1">SUMIFS(D135:OFFSET(D150,-1,0),$A135:OFFSET($A150,-1,0),"Y")</f>
        <v>0</v>
      </c>
      <c r="E150" s="376">
        <f ca="1">SUMIFS(E135:OFFSET(E150,-1,0),$A135:OFFSET($A150,-1,0),"Y")</f>
        <v>0</v>
      </c>
      <c r="F150" s="376">
        <f ca="1">SUMIFS(F135:OFFSET(F150,-1,0),$A135:OFFSET($A150,-1,0),"Y")</f>
        <v>0</v>
      </c>
      <c r="G150" s="376">
        <f ca="1">SUMIFS(G135:OFFSET(G150,-1,0),$A135:OFFSET($A150,-1,0),"Y")</f>
        <v>0</v>
      </c>
      <c r="H150" s="376">
        <f ca="1">SUMIFS(H135:OFFSET(H150,-1,0),$A135:OFFSET($A150,-1,0),"Y")</f>
        <v>0</v>
      </c>
      <c r="I150" s="376">
        <f ca="1">SUMIFS(I135:OFFSET(I150,-1,0),$A135:OFFSET($A150,-1,0),"Y")</f>
        <v>0</v>
      </c>
      <c r="J150" s="422"/>
      <c r="K150" s="358">
        <f ca="1">SUMIFS(K135:OFFSET(K150,-1,0),$A135:OFFSET($A150,-1,0),"Y")</f>
        <v>0</v>
      </c>
      <c r="L150" s="380"/>
      <c r="M150" s="377" t="b">
        <f ca="1">SUM(E150:H150)=I150</f>
        <v>1</v>
      </c>
      <c r="N150"/>
      <c r="O150" s="402">
        <f ca="1">IF($I150&gt;0,E150/$I150,E$2)</f>
        <v>1</v>
      </c>
      <c r="P150" s="402">
        <f t="shared" ref="P150" ca="1" si="95">IF($I150&gt;0,F150/$I150,F$2)</f>
        <v>0</v>
      </c>
      <c r="Q150" s="402">
        <f t="shared" ref="Q150" ca="1" si="96">IF($I150&gt;0,G150/$I150,G$2)</f>
        <v>0</v>
      </c>
      <c r="R150" s="402">
        <f t="shared" ref="R150" ca="1" si="97">IF($I150&gt;0,H150/$I150,H$2)</f>
        <v>0</v>
      </c>
      <c r="S150" s="400" t="b">
        <f t="shared" ca="1" si="94"/>
        <v>1</v>
      </c>
      <c r="T150" s="182" t="s">
        <v>2530</v>
      </c>
      <c r="U150" s="182"/>
      <c r="V150" s="182"/>
      <c r="W150" s="116"/>
    </row>
    <row r="151" spans="1:23" s="114" customFormat="1" x14ac:dyDescent="0.2">
      <c r="A151" s="164"/>
      <c r="B151" s="116"/>
      <c r="C151" s="116"/>
      <c r="D151" s="116"/>
      <c r="E151" s="116"/>
      <c r="F151" s="116"/>
      <c r="G151" s="116"/>
      <c r="H151" s="116"/>
      <c r="I151" s="116"/>
      <c r="J151" s="116"/>
      <c r="K151" s="116"/>
      <c r="L151" s="116"/>
      <c r="M151" s="116"/>
      <c r="N151"/>
      <c r="O151" s="498"/>
      <c r="P151" s="498"/>
      <c r="Q151" s="498"/>
      <c r="R151" s="498"/>
      <c r="S151" s="156"/>
      <c r="T151" s="116"/>
      <c r="U151" s="116"/>
      <c r="V151" s="116"/>
      <c r="W151" s="116"/>
    </row>
    <row r="152" spans="1:23" s="311" customFormat="1" ht="19.899999999999999" customHeight="1" x14ac:dyDescent="0.2">
      <c r="A152" s="323">
        <f>'2-Expenditures'!A152</f>
        <v>0</v>
      </c>
      <c r="B152" s="118" t="s">
        <v>2612</v>
      </c>
      <c r="C152" s="312"/>
      <c r="D152" s="312"/>
      <c r="E152" s="312"/>
      <c r="F152" s="312"/>
      <c r="G152" s="312"/>
      <c r="H152" s="312"/>
      <c r="I152" s="312"/>
      <c r="J152" s="312"/>
      <c r="K152" s="312"/>
      <c r="L152" s="373"/>
      <c r="M152" s="312"/>
      <c r="N152"/>
      <c r="O152" s="499"/>
      <c r="P152" s="499"/>
      <c r="Q152" s="499"/>
      <c r="R152" s="499"/>
      <c r="S152" s="313"/>
      <c r="T152" s="314"/>
      <c r="U152" s="314"/>
      <c r="V152" s="314"/>
      <c r="W152" s="116"/>
    </row>
    <row r="153" spans="1:23" s="114" customFormat="1" ht="25.5" x14ac:dyDescent="0.2">
      <c r="A153" s="164" t="str">
        <f>'2-Expenditures'!A153</f>
        <v>Include?</v>
      </c>
      <c r="B153" s="349" t="s">
        <v>2317</v>
      </c>
      <c r="C153" s="392" t="s">
        <v>2318</v>
      </c>
      <c r="D153" s="465"/>
      <c r="E153" s="412" t="s">
        <v>2292</v>
      </c>
      <c r="F153" s="412" t="s">
        <v>2293</v>
      </c>
      <c r="G153" s="412" t="s">
        <v>2294</v>
      </c>
      <c r="H153" s="412" t="s">
        <v>2295</v>
      </c>
      <c r="I153" s="351" t="s">
        <v>2314</v>
      </c>
      <c r="J153" s="424" t="s">
        <v>2291</v>
      </c>
      <c r="K153" s="351" t="s">
        <v>2338</v>
      </c>
      <c r="L153" s="547" t="s">
        <v>2337</v>
      </c>
      <c r="M153" s="351" t="s">
        <v>2430</v>
      </c>
      <c r="N153"/>
      <c r="O153" s="397" t="s">
        <v>2292</v>
      </c>
      <c r="P153" s="397" t="s">
        <v>2293</v>
      </c>
      <c r="Q153" s="397" t="s">
        <v>2294</v>
      </c>
      <c r="R153" s="397" t="s">
        <v>2295</v>
      </c>
      <c r="S153" s="398" t="s">
        <v>2430</v>
      </c>
      <c r="T153" s="120"/>
      <c r="U153" s="120"/>
      <c r="V153" s="120"/>
      <c r="W153" s="116"/>
    </row>
    <row r="154" spans="1:23" s="114" customFormat="1" x14ac:dyDescent="0.2">
      <c r="A154" s="164" t="str">
        <f>'2-Expenditures'!A154</f>
        <v>Y</v>
      </c>
      <c r="B154" s="352" t="str">
        <f ca="1">IF(A154="N",B153,IF(LEN(B153)&lt;&gt;1,"A",IFERROR(CHAR(CODE(LOOKUP(2,1/($B$153:OFFSET(B154,-1,0)&lt;&gt;""),$B$153:OFFSET(B154,-1,0)))+1),"A")))</f>
        <v>A</v>
      </c>
      <c r="C154" s="460" t="str">
        <f>'2-Expenditures'!C154</f>
        <v>Centrally Appropriated / POTS Costs</v>
      </c>
      <c r="D154" s="470"/>
      <c r="E154" s="149">
        <f t="shared" ref="E154:E167" si="98">$I154*O154</f>
        <v>0</v>
      </c>
      <c r="F154" s="149">
        <f t="shared" ref="F154:F167" si="99">$I154*P154</f>
        <v>0</v>
      </c>
      <c r="G154" s="149">
        <f t="shared" ref="G154:G167" si="100">$I154*Q154</f>
        <v>0</v>
      </c>
      <c r="H154" s="149">
        <f t="shared" ref="H154:H167" si="101">$I154*R154</f>
        <v>0</v>
      </c>
      <c r="I154" s="147">
        <f>'2-Expenditures'!I154</f>
        <v>0</v>
      </c>
      <c r="J154" s="159">
        <f ca="1">'2-Expenditures'!J154</f>
        <v>0</v>
      </c>
      <c r="K154" s="158">
        <f ca="1">SUM(I154:J154)</f>
        <v>0</v>
      </c>
      <c r="L154" s="548" t="s">
        <v>2632</v>
      </c>
      <c r="M154" s="161" t="b">
        <f t="shared" ref="M154:M168" si="102">SUM(E154:H154)=I154</f>
        <v>1</v>
      </c>
      <c r="N154"/>
      <c r="O154" s="402">
        <f t="shared" ref="O154:O167" si="103">E$2</f>
        <v>1</v>
      </c>
      <c r="P154" s="402">
        <f t="shared" ref="P154:P167" si="104">F$2</f>
        <v>0</v>
      </c>
      <c r="Q154" s="402">
        <f t="shared" ref="Q154:Q167" si="105">G$2</f>
        <v>0</v>
      </c>
      <c r="R154" s="402">
        <f t="shared" ref="R154:R167" si="106">H$2</f>
        <v>0</v>
      </c>
      <c r="S154" s="403" t="b">
        <f>SUM(O154:R154)=1</f>
        <v>1</v>
      </c>
      <c r="T154" s="116"/>
      <c r="U154" s="116"/>
      <c r="V154" s="116"/>
      <c r="W154" s="116"/>
    </row>
    <row r="155" spans="1:23" s="114" customFormat="1" x14ac:dyDescent="0.2">
      <c r="A155" s="164" t="str">
        <f>'2-Expenditures'!A155</f>
        <v>Y</v>
      </c>
      <c r="B155" s="352" t="str">
        <f ca="1">IF(A155="N",B154,IF(LEN(B154)&lt;&gt;1,"A",IFERROR(CHAR(CODE(LOOKUP(2,1/($B$153:OFFSET(B155,-1,0)&lt;&gt;""),$B$153:OFFSET(B155,-1,0)))+1),"A")))</f>
        <v>B</v>
      </c>
      <c r="C155" s="460" t="str">
        <f>'2-Expenditures'!C155</f>
        <v>Non-Standard and Agency-Specific FTE Costs</v>
      </c>
      <c r="D155" s="470"/>
      <c r="E155" s="149">
        <f t="shared" si="98"/>
        <v>0</v>
      </c>
      <c r="F155" s="149">
        <f t="shared" si="99"/>
        <v>0</v>
      </c>
      <c r="G155" s="149">
        <f t="shared" si="100"/>
        <v>0</v>
      </c>
      <c r="H155" s="149">
        <f t="shared" si="101"/>
        <v>0</v>
      </c>
      <c r="I155" s="147">
        <f>'2-Expenditures'!I155</f>
        <v>0</v>
      </c>
      <c r="J155" s="419">
        <f>'2-Expenditures'!J155</f>
        <v>0</v>
      </c>
      <c r="K155" s="158">
        <f>SUM(I155:J155)</f>
        <v>0</v>
      </c>
      <c r="L155" s="548" t="s">
        <v>2289</v>
      </c>
      <c r="M155" s="161" t="b">
        <f t="shared" si="102"/>
        <v>1</v>
      </c>
      <c r="N155"/>
      <c r="O155" s="402">
        <f t="shared" si="103"/>
        <v>1</v>
      </c>
      <c r="P155" s="402">
        <f t="shared" si="104"/>
        <v>0</v>
      </c>
      <c r="Q155" s="402">
        <f t="shared" si="105"/>
        <v>0</v>
      </c>
      <c r="R155" s="402">
        <f t="shared" si="106"/>
        <v>0</v>
      </c>
      <c r="S155" s="403" t="b">
        <f>SUM(O155:R155)=1</f>
        <v>1</v>
      </c>
      <c r="T155" s="116"/>
      <c r="U155" s="116"/>
      <c r="V155" s="116"/>
      <c r="W155" s="116"/>
    </row>
    <row r="156" spans="1:23" s="114" customFormat="1" x14ac:dyDescent="0.2">
      <c r="A156" s="164" t="str">
        <f>'2-Expenditures'!A156</f>
        <v>Y</v>
      </c>
      <c r="B156" s="352" t="str">
        <f ca="1">IF(A156="N",B155,IF(LEN(B155)&lt;&gt;1,"A",IFERROR(CHAR(CODE(LOOKUP(2,1/($B$153:OFFSET(B156,-1,0)&lt;&gt;""),$B$153:OFFSET(B156,-1,0)))+1),"A")))</f>
        <v>C</v>
      </c>
      <c r="C156" s="460" t="str">
        <f>'2-Expenditures'!C156</f>
        <v>Legal Services</v>
      </c>
      <c r="D156" s="470"/>
      <c r="E156" s="149">
        <f t="shared" si="98"/>
        <v>0</v>
      </c>
      <c r="F156" s="149">
        <f t="shared" si="99"/>
        <v>0</v>
      </c>
      <c r="G156" s="149">
        <f t="shared" si="100"/>
        <v>0</v>
      </c>
      <c r="H156" s="149">
        <f t="shared" si="101"/>
        <v>0</v>
      </c>
      <c r="I156" s="150">
        <f>'2-Expenditures'!I156</f>
        <v>0</v>
      </c>
      <c r="J156" s="420"/>
      <c r="K156" s="417">
        <f t="shared" ref="K156:K167" si="107">SUM(I156:J156)</f>
        <v>0</v>
      </c>
      <c r="L156" s="548" t="s">
        <v>33</v>
      </c>
      <c r="M156" s="161" t="b">
        <f t="shared" si="102"/>
        <v>1</v>
      </c>
      <c r="N156"/>
      <c r="O156" s="402">
        <f t="shared" si="103"/>
        <v>1</v>
      </c>
      <c r="P156" s="402">
        <f t="shared" si="104"/>
        <v>0</v>
      </c>
      <c r="Q156" s="402">
        <f t="shared" si="105"/>
        <v>0</v>
      </c>
      <c r="R156" s="402">
        <f t="shared" si="106"/>
        <v>0</v>
      </c>
      <c r="S156" s="403" t="b">
        <f t="shared" ref="S156:S167" si="108">SUM(O156:R156)=1</f>
        <v>1</v>
      </c>
      <c r="T156" s="116"/>
      <c r="U156" s="116"/>
      <c r="V156" s="116"/>
      <c r="W156" s="116"/>
    </row>
    <row r="157" spans="1:23" s="114" customFormat="1" ht="12.75" customHeight="1" x14ac:dyDescent="0.2">
      <c r="A157" s="164" t="str">
        <f>'2-Expenditures'!A157</f>
        <v>Y</v>
      </c>
      <c r="B157" s="352" t="str">
        <f ca="1">IF(A157="N",B156,IF(LEN(B156)&lt;&gt;1,"A",IFERROR(CHAR(CODE(LOOKUP(2,1/($B$153:OFFSET(B157,-1,0)&lt;&gt;""),$B$153:OFFSET(B157,-1,0)))+1),"A")))</f>
        <v>D</v>
      </c>
      <c r="C157" s="460" t="str">
        <f>'2-Expenditures'!C157</f>
        <v>Computer Programming - Established (Out Years)</v>
      </c>
      <c r="D157" s="470"/>
      <c r="E157" s="149">
        <f t="shared" si="98"/>
        <v>0</v>
      </c>
      <c r="F157" s="149">
        <f t="shared" si="99"/>
        <v>0</v>
      </c>
      <c r="G157" s="149">
        <f t="shared" si="100"/>
        <v>0</v>
      </c>
      <c r="H157" s="149">
        <f t="shared" si="101"/>
        <v>0</v>
      </c>
      <c r="I157" s="150">
        <f>'2-Expenditures'!I157</f>
        <v>0</v>
      </c>
      <c r="J157" s="421"/>
      <c r="K157" s="417">
        <f t="shared" si="107"/>
        <v>0</v>
      </c>
      <c r="L157" s="549"/>
      <c r="M157" s="161" t="b">
        <f t="shared" si="102"/>
        <v>1</v>
      </c>
      <c r="N157"/>
      <c r="O157" s="402">
        <f t="shared" si="103"/>
        <v>1</v>
      </c>
      <c r="P157" s="402">
        <f t="shared" si="104"/>
        <v>0</v>
      </c>
      <c r="Q157" s="402">
        <f t="shared" si="105"/>
        <v>0</v>
      </c>
      <c r="R157" s="402">
        <f t="shared" si="106"/>
        <v>0</v>
      </c>
      <c r="S157" s="403" t="b">
        <f t="shared" si="108"/>
        <v>1</v>
      </c>
      <c r="T157" s="116"/>
      <c r="U157" s="116"/>
      <c r="V157" s="116"/>
      <c r="W157" s="116"/>
    </row>
    <row r="158" spans="1:23" ht="12.75" customHeight="1" x14ac:dyDescent="0.2">
      <c r="A158" s="164" t="str">
        <f>'2-Expenditures'!A158</f>
        <v>Y</v>
      </c>
      <c r="B158" s="352" t="str">
        <f ca="1">IF(A158="N",B157,IF(LEN(B157)&lt;&gt;1,"A",IFERROR(CHAR(CODE(LOOKUP(2,1/($B$153:OFFSET(B158,-1,0)&lt;&gt;""),$B$153:OFFSET(B158,-1,0)))+1),"A")))</f>
        <v>E</v>
      </c>
      <c r="C158" s="460" t="str">
        <f>'2-Expenditures'!C158</f>
        <v>Computer Programming - Emerging (Out Years)</v>
      </c>
      <c r="D158" s="470"/>
      <c r="E158" s="149">
        <f t="shared" si="98"/>
        <v>0</v>
      </c>
      <c r="F158" s="149">
        <f t="shared" si="99"/>
        <v>0</v>
      </c>
      <c r="G158" s="149">
        <f t="shared" si="100"/>
        <v>0</v>
      </c>
      <c r="H158" s="149">
        <f t="shared" si="101"/>
        <v>0</v>
      </c>
      <c r="I158" s="150">
        <f>'2-Expenditures'!I158</f>
        <v>0</v>
      </c>
      <c r="J158" s="421"/>
      <c r="K158" s="417">
        <f t="shared" si="107"/>
        <v>0</v>
      </c>
      <c r="L158" s="549"/>
      <c r="M158" s="161" t="b">
        <f t="shared" si="102"/>
        <v>1</v>
      </c>
      <c r="O158" s="402">
        <f t="shared" si="103"/>
        <v>1</v>
      </c>
      <c r="P158" s="402">
        <f t="shared" si="104"/>
        <v>0</v>
      </c>
      <c r="Q158" s="402">
        <f t="shared" si="105"/>
        <v>0</v>
      </c>
      <c r="R158" s="402">
        <f t="shared" si="106"/>
        <v>0</v>
      </c>
      <c r="S158" s="403" t="b">
        <f t="shared" si="108"/>
        <v>1</v>
      </c>
      <c r="T158" s="116"/>
      <c r="U158" s="116"/>
      <c r="V158" s="116"/>
    </row>
    <row r="159" spans="1:23" ht="12.75" customHeight="1" x14ac:dyDescent="0.2">
      <c r="A159" s="164" t="str">
        <f>'2-Expenditures'!A159</f>
        <v>Y</v>
      </c>
      <c r="B159" s="352" t="str">
        <f ca="1">IF(A159="N",B158,IF(LEN(B158)&lt;&gt;1,"A",IFERROR(CHAR(CODE(LOOKUP(2,1/($B$153:OFFSET(B159,-1,0)&lt;&gt;""),$B$153:OFFSET(B159,-1,0)))+1),"A")))</f>
        <v>F</v>
      </c>
      <c r="C159" s="460" t="str">
        <f>'2-Expenditures'!C159</f>
        <v>2WD Travel Mileage</v>
      </c>
      <c r="D159" s="470"/>
      <c r="E159" s="149">
        <f t="shared" si="98"/>
        <v>0</v>
      </c>
      <c r="F159" s="149">
        <f t="shared" si="99"/>
        <v>0</v>
      </c>
      <c r="G159" s="149">
        <f t="shared" si="100"/>
        <v>0</v>
      </c>
      <c r="H159" s="149">
        <f t="shared" si="101"/>
        <v>0</v>
      </c>
      <c r="I159" s="150">
        <f>'2-Expenditures'!I159</f>
        <v>0</v>
      </c>
      <c r="J159" s="421"/>
      <c r="K159" s="417">
        <f t="shared" si="107"/>
        <v>0</v>
      </c>
      <c r="L159" s="548" t="s">
        <v>2289</v>
      </c>
      <c r="M159" s="161" t="b">
        <f t="shared" si="102"/>
        <v>1</v>
      </c>
      <c r="O159" s="402">
        <f t="shared" si="103"/>
        <v>1</v>
      </c>
      <c r="P159" s="402">
        <f t="shared" si="104"/>
        <v>0</v>
      </c>
      <c r="Q159" s="402">
        <f t="shared" si="105"/>
        <v>0</v>
      </c>
      <c r="R159" s="402">
        <f t="shared" si="106"/>
        <v>0</v>
      </c>
      <c r="S159" s="403" t="b">
        <f t="shared" si="108"/>
        <v>1</v>
      </c>
      <c r="T159" s="116"/>
      <c r="U159" s="116"/>
      <c r="V159" s="116"/>
    </row>
    <row r="160" spans="1:23" ht="12.75" customHeight="1" x14ac:dyDescent="0.2">
      <c r="A160" s="164" t="str">
        <f>'2-Expenditures'!A160</f>
        <v>Y</v>
      </c>
      <c r="B160" s="352" t="str">
        <f ca="1">IF(A160="N",B159,IF(LEN(B159)&lt;&gt;1,"A",IFERROR(CHAR(CODE(LOOKUP(2,1/($B$153:OFFSET(B160,-1,0)&lt;&gt;""),$B$153:OFFSET(B160,-1,0)))+1),"A")))</f>
        <v>G</v>
      </c>
      <c r="C160" s="460" t="str">
        <f>'2-Expenditures'!C160</f>
        <v>4WD Travel Mileage</v>
      </c>
      <c r="D160" s="470"/>
      <c r="E160" s="149">
        <f t="shared" si="98"/>
        <v>0</v>
      </c>
      <c r="F160" s="149">
        <f t="shared" si="99"/>
        <v>0</v>
      </c>
      <c r="G160" s="149">
        <f t="shared" si="100"/>
        <v>0</v>
      </c>
      <c r="H160" s="149">
        <f t="shared" si="101"/>
        <v>0</v>
      </c>
      <c r="I160" s="150">
        <f>'2-Expenditures'!I160</f>
        <v>0</v>
      </c>
      <c r="J160" s="421"/>
      <c r="K160" s="417">
        <f t="shared" si="107"/>
        <v>0</v>
      </c>
      <c r="L160" s="548" t="s">
        <v>2289</v>
      </c>
      <c r="M160" s="161" t="b">
        <f t="shared" si="102"/>
        <v>1</v>
      </c>
      <c r="O160" s="402">
        <f t="shared" si="103"/>
        <v>1</v>
      </c>
      <c r="P160" s="402">
        <f t="shared" si="104"/>
        <v>0</v>
      </c>
      <c r="Q160" s="402">
        <f t="shared" si="105"/>
        <v>0</v>
      </c>
      <c r="R160" s="402">
        <f t="shared" si="106"/>
        <v>0</v>
      </c>
      <c r="S160" s="403" t="b">
        <f t="shared" si="108"/>
        <v>1</v>
      </c>
      <c r="T160" s="116"/>
      <c r="U160" s="116"/>
      <c r="V160" s="116"/>
    </row>
    <row r="161" spans="1:23" s="115" customFormat="1" ht="12.75" hidden="1" customHeight="1" outlineLevel="1" x14ac:dyDescent="0.2">
      <c r="A161" s="164" t="str">
        <f>'2-Expenditures'!A161</f>
        <v>N</v>
      </c>
      <c r="B161" s="352" t="str">
        <f ca="1">IF(A161="N",B160,IF(LEN(B160)&lt;&gt;1,"A",IFERROR(CHAR(CODE(LOOKUP(2,1/($B$153:OFFSET(B161,-1,0)&lt;&gt;""),$B$153:OFFSET(B161,-1,0)))+1),"A")))</f>
        <v>G</v>
      </c>
      <c r="C161" s="460" t="str">
        <f>'2-Expenditures'!C161</f>
        <v>GenTax Programming</v>
      </c>
      <c r="D161" s="470"/>
      <c r="E161" s="149">
        <f t="shared" si="98"/>
        <v>0</v>
      </c>
      <c r="F161" s="149">
        <f t="shared" si="99"/>
        <v>0</v>
      </c>
      <c r="G161" s="149">
        <f t="shared" si="100"/>
        <v>0</v>
      </c>
      <c r="H161" s="149">
        <f t="shared" si="101"/>
        <v>0</v>
      </c>
      <c r="I161" s="150">
        <f>'2-Expenditures'!I161</f>
        <v>0</v>
      </c>
      <c r="J161" s="421"/>
      <c r="K161" s="417">
        <f t="shared" si="107"/>
        <v>0</v>
      </c>
      <c r="L161" s="548" t="s">
        <v>2289</v>
      </c>
      <c r="M161" s="161" t="b">
        <f t="shared" si="102"/>
        <v>1</v>
      </c>
      <c r="N161"/>
      <c r="O161" s="402">
        <f t="shared" si="103"/>
        <v>1</v>
      </c>
      <c r="P161" s="402">
        <f t="shared" si="104"/>
        <v>0</v>
      </c>
      <c r="Q161" s="402">
        <f t="shared" si="105"/>
        <v>0</v>
      </c>
      <c r="R161" s="402">
        <f t="shared" si="106"/>
        <v>0</v>
      </c>
      <c r="S161" s="403" t="b">
        <f t="shared" si="108"/>
        <v>1</v>
      </c>
      <c r="T161" s="104"/>
      <c r="U161" s="104"/>
      <c r="V161" s="104"/>
      <c r="W161" s="116"/>
    </row>
    <row r="162" spans="1:23" s="115" customFormat="1" ht="12.75" hidden="1" customHeight="1" outlineLevel="1" x14ac:dyDescent="0.2">
      <c r="A162" s="164" t="str">
        <f>'2-Expenditures'!A162</f>
        <v>N</v>
      </c>
      <c r="B162" s="352" t="str">
        <f ca="1">IF(A162="N",B161,IF(LEN(B161)&lt;&gt;1,"A",IFERROR(CHAR(CODE(LOOKUP(2,1/($B$153:OFFSET(B162,-1,0)&lt;&gt;""),$B$153:OFFSET(B162,-1,0)))+1),"A")))</f>
        <v>G</v>
      </c>
      <c r="C162" s="460" t="str">
        <f>'2-Expenditures'!C162</f>
        <v>ISD Programming Support</v>
      </c>
      <c r="D162" s="470"/>
      <c r="E162" s="149">
        <f t="shared" si="98"/>
        <v>0</v>
      </c>
      <c r="F162" s="149">
        <f t="shared" si="99"/>
        <v>0</v>
      </c>
      <c r="G162" s="149">
        <f t="shared" si="100"/>
        <v>0</v>
      </c>
      <c r="H162" s="149">
        <f t="shared" si="101"/>
        <v>0</v>
      </c>
      <c r="I162" s="150">
        <f>'2-Expenditures'!I162</f>
        <v>0</v>
      </c>
      <c r="J162" s="421"/>
      <c r="K162" s="417">
        <f t="shared" si="107"/>
        <v>0</v>
      </c>
      <c r="L162" s="548" t="s">
        <v>2289</v>
      </c>
      <c r="M162" s="161" t="b">
        <f t="shared" si="102"/>
        <v>1</v>
      </c>
      <c r="N162"/>
      <c r="O162" s="402">
        <f t="shared" si="103"/>
        <v>1</v>
      </c>
      <c r="P162" s="402">
        <f t="shared" si="104"/>
        <v>0</v>
      </c>
      <c r="Q162" s="402">
        <f t="shared" si="105"/>
        <v>0</v>
      </c>
      <c r="R162" s="402">
        <f t="shared" si="106"/>
        <v>0</v>
      </c>
      <c r="S162" s="403" t="b">
        <f t="shared" si="108"/>
        <v>1</v>
      </c>
      <c r="T162" s="116"/>
      <c r="U162" s="116"/>
      <c r="V162" s="116"/>
      <c r="W162" s="116"/>
    </row>
    <row r="163" spans="1:23" s="115" customFormat="1" ht="12.75" hidden="1" customHeight="1" outlineLevel="1" x14ac:dyDescent="0.2">
      <c r="A163" s="164" t="str">
        <f>'2-Expenditures'!A163</f>
        <v>N</v>
      </c>
      <c r="B163" s="352" t="str">
        <f ca="1">IF(A163="N",B162,IF(LEN(B162)&lt;&gt;1,"A",IFERROR(CHAR(CODE(LOOKUP(2,1/($B$153:OFFSET(B163,-1,0)&lt;&gt;""),$B$153:OFFSET(B163,-1,0)))+1),"A")))</f>
        <v>G</v>
      </c>
      <c r="C163" s="460" t="str">
        <f>'2-Expenditures'!C163</f>
        <v>Office of Research and Analysis</v>
      </c>
      <c r="D163" s="470"/>
      <c r="E163" s="149">
        <f t="shared" si="98"/>
        <v>0</v>
      </c>
      <c r="F163" s="149">
        <f t="shared" si="99"/>
        <v>0</v>
      </c>
      <c r="G163" s="149">
        <f t="shared" si="100"/>
        <v>0</v>
      </c>
      <c r="H163" s="149">
        <f t="shared" si="101"/>
        <v>0</v>
      </c>
      <c r="I163" s="150">
        <f>'2-Expenditures'!I163</f>
        <v>0</v>
      </c>
      <c r="J163" s="421"/>
      <c r="K163" s="417">
        <f t="shared" si="107"/>
        <v>0</v>
      </c>
      <c r="L163" s="548" t="s">
        <v>2289</v>
      </c>
      <c r="M163" s="161" t="b">
        <f t="shared" si="102"/>
        <v>1</v>
      </c>
      <c r="N163"/>
      <c r="O163" s="402">
        <f t="shared" si="103"/>
        <v>1</v>
      </c>
      <c r="P163" s="402">
        <f t="shared" si="104"/>
        <v>0</v>
      </c>
      <c r="Q163" s="402">
        <f t="shared" si="105"/>
        <v>0</v>
      </c>
      <c r="R163" s="402">
        <f t="shared" si="106"/>
        <v>0</v>
      </c>
      <c r="S163" s="403" t="b">
        <f t="shared" si="108"/>
        <v>1</v>
      </c>
      <c r="T163" s="116"/>
      <c r="U163" s="116"/>
      <c r="V163" s="116"/>
      <c r="W163" s="116"/>
    </row>
    <row r="164" spans="1:23" s="115" customFormat="1" ht="12.75" hidden="1" customHeight="1" outlineLevel="1" x14ac:dyDescent="0.2">
      <c r="A164" s="164" t="str">
        <f>'2-Expenditures'!A164</f>
        <v>N</v>
      </c>
      <c r="B164" s="352" t="str">
        <f ca="1">IF(A164="N",B163,IF(LEN(B163)&lt;&gt;1,"A",IFERROR(CHAR(CODE(LOOKUP(2,1/($B$153:OFFSET(B164,-1,0)&lt;&gt;""),$B$153:OFFSET(B164,-1,0)))+1),"A")))</f>
        <v>G</v>
      </c>
      <c r="C164" s="460" t="str">
        <f>'2-Expenditures'!C164</f>
        <v>User Acceptance Testing</v>
      </c>
      <c r="D164" s="470"/>
      <c r="E164" s="149">
        <f t="shared" si="98"/>
        <v>0</v>
      </c>
      <c r="F164" s="149">
        <f t="shared" si="99"/>
        <v>0</v>
      </c>
      <c r="G164" s="149">
        <f t="shared" si="100"/>
        <v>0</v>
      </c>
      <c r="H164" s="149">
        <f t="shared" si="101"/>
        <v>0</v>
      </c>
      <c r="I164" s="150">
        <f>'2-Expenditures'!I164</f>
        <v>0</v>
      </c>
      <c r="J164" s="421"/>
      <c r="K164" s="417">
        <f t="shared" si="107"/>
        <v>0</v>
      </c>
      <c r="L164" s="548" t="s">
        <v>2289</v>
      </c>
      <c r="M164" s="161" t="b">
        <f t="shared" si="102"/>
        <v>1</v>
      </c>
      <c r="N164"/>
      <c r="O164" s="402">
        <f t="shared" si="103"/>
        <v>1</v>
      </c>
      <c r="P164" s="402">
        <f t="shared" si="104"/>
        <v>0</v>
      </c>
      <c r="Q164" s="402">
        <f t="shared" si="105"/>
        <v>0</v>
      </c>
      <c r="R164" s="402">
        <f t="shared" si="106"/>
        <v>0</v>
      </c>
      <c r="S164" s="403" t="b">
        <f t="shared" si="108"/>
        <v>1</v>
      </c>
      <c r="T164" s="116"/>
      <c r="U164" s="116"/>
      <c r="V164" s="116"/>
      <c r="W164" s="116"/>
    </row>
    <row r="165" spans="1:23" s="115" customFormat="1" ht="13.5" hidden="1" customHeight="1" outlineLevel="1" x14ac:dyDescent="0.2">
      <c r="A165" s="164" t="str">
        <f>'2-Expenditures'!A165</f>
        <v>N</v>
      </c>
      <c r="B165" s="352" t="str">
        <f ca="1">IF(A165="N",B164,IF(LEN(B164)&lt;&gt;1,"A",IFERROR(CHAR(CODE(LOOKUP(2,1/($B$153:OFFSET(B165,-1,0)&lt;&gt;""),$B$153:OFFSET(B165,-1,0)))+1),"A")))</f>
        <v>G</v>
      </c>
      <c r="C165" s="461" t="str">
        <f>'2-Expenditures'!C165</f>
        <v>DRIVES Programming</v>
      </c>
      <c r="D165" s="471"/>
      <c r="E165" s="149">
        <f t="shared" si="98"/>
        <v>0</v>
      </c>
      <c r="F165" s="149">
        <f t="shared" si="99"/>
        <v>0</v>
      </c>
      <c r="G165" s="149">
        <f t="shared" si="100"/>
        <v>0</v>
      </c>
      <c r="H165" s="149">
        <f t="shared" si="101"/>
        <v>0</v>
      </c>
      <c r="I165" s="150">
        <f>'2-Expenditures'!I165</f>
        <v>0</v>
      </c>
      <c r="J165" s="421"/>
      <c r="K165" s="417">
        <f t="shared" si="107"/>
        <v>0</v>
      </c>
      <c r="L165" s="548" t="s">
        <v>2289</v>
      </c>
      <c r="M165" s="161" t="b">
        <f t="shared" si="102"/>
        <v>1</v>
      </c>
      <c r="N165"/>
      <c r="O165" s="402">
        <f t="shared" si="103"/>
        <v>1</v>
      </c>
      <c r="P165" s="402">
        <f t="shared" si="104"/>
        <v>0</v>
      </c>
      <c r="Q165" s="402">
        <f t="shared" si="105"/>
        <v>0</v>
      </c>
      <c r="R165" s="402">
        <f t="shared" si="106"/>
        <v>0</v>
      </c>
      <c r="S165" s="403" t="b">
        <f t="shared" si="108"/>
        <v>1</v>
      </c>
      <c r="T165" s="116"/>
      <c r="U165" s="116"/>
      <c r="V165" s="116"/>
      <c r="W165" s="116"/>
    </row>
    <row r="166" spans="1:23" s="115" customFormat="1" ht="13.5" customHeight="1" collapsed="1" x14ac:dyDescent="0.2">
      <c r="A166" s="164" t="str">
        <f>'2-Expenditures'!A166</f>
        <v>N</v>
      </c>
      <c r="B166" s="352" t="str">
        <f ca="1">IF(A166="N",B165,IF(LEN(B165)&lt;&gt;1,"A",IFERROR(CHAR(CODE(LOOKUP(2,1/($B$153:OFFSET(B166,-1,0)&lt;&gt;""),$B$153:OFFSET(B166,-1,0)))+1),"A")))</f>
        <v>G</v>
      </c>
      <c r="C166" s="461">
        <f>'2-Expenditures'!C166</f>
        <v>0</v>
      </c>
      <c r="D166" s="471"/>
      <c r="E166" s="149">
        <f t="shared" si="98"/>
        <v>0</v>
      </c>
      <c r="F166" s="149">
        <f t="shared" si="99"/>
        <v>0</v>
      </c>
      <c r="G166" s="149">
        <f t="shared" si="100"/>
        <v>0</v>
      </c>
      <c r="H166" s="149">
        <f t="shared" si="101"/>
        <v>0</v>
      </c>
      <c r="I166" s="150">
        <f>'2-Expenditures'!I166</f>
        <v>0</v>
      </c>
      <c r="J166" s="421"/>
      <c r="K166" s="417">
        <f t="shared" si="107"/>
        <v>0</v>
      </c>
      <c r="L166" s="548" t="s">
        <v>2289</v>
      </c>
      <c r="M166" s="161" t="b">
        <f t="shared" si="102"/>
        <v>1</v>
      </c>
      <c r="N166"/>
      <c r="O166" s="402">
        <f t="shared" si="103"/>
        <v>1</v>
      </c>
      <c r="P166" s="402">
        <f t="shared" si="104"/>
        <v>0</v>
      </c>
      <c r="Q166" s="402">
        <f t="shared" si="105"/>
        <v>0</v>
      </c>
      <c r="R166" s="402">
        <f t="shared" si="106"/>
        <v>0</v>
      </c>
      <c r="S166" s="403" t="b">
        <f t="shared" si="108"/>
        <v>1</v>
      </c>
      <c r="T166" s="116"/>
      <c r="U166" s="116"/>
      <c r="V166" s="116"/>
      <c r="W166" s="116"/>
    </row>
    <row r="167" spans="1:23" s="115" customFormat="1" ht="13.5" customHeight="1" thickBot="1" x14ac:dyDescent="0.25">
      <c r="A167" s="164" t="str">
        <f>'2-Expenditures'!A167</f>
        <v>N</v>
      </c>
      <c r="B167" s="352" t="str">
        <f ca="1">IF(A167="N",B166,IF(LEN(B166)&lt;&gt;1,"A",IFERROR(CHAR(CODE(LOOKUP(2,1/($B$153:OFFSET(B167,-1,0)&lt;&gt;""),$B$153:OFFSET(B167,-1,0)))+1),"A")))</f>
        <v>G</v>
      </c>
      <c r="C167" s="461">
        <f>'2-Expenditures'!C167</f>
        <v>0</v>
      </c>
      <c r="D167" s="471"/>
      <c r="E167" s="149">
        <f t="shared" si="98"/>
        <v>0</v>
      </c>
      <c r="F167" s="149">
        <f t="shared" si="99"/>
        <v>0</v>
      </c>
      <c r="G167" s="149">
        <f t="shared" si="100"/>
        <v>0</v>
      </c>
      <c r="H167" s="149">
        <f t="shared" si="101"/>
        <v>0</v>
      </c>
      <c r="I167" s="150">
        <f>'2-Expenditures'!I167</f>
        <v>0</v>
      </c>
      <c r="J167" s="436"/>
      <c r="K167" s="417">
        <f t="shared" si="107"/>
        <v>0</v>
      </c>
      <c r="L167" s="548" t="s">
        <v>2289</v>
      </c>
      <c r="M167" s="161" t="b">
        <f t="shared" si="102"/>
        <v>1</v>
      </c>
      <c r="N167"/>
      <c r="O167" s="402">
        <f t="shared" si="103"/>
        <v>1</v>
      </c>
      <c r="P167" s="402">
        <f t="shared" si="104"/>
        <v>0</v>
      </c>
      <c r="Q167" s="402">
        <f t="shared" si="105"/>
        <v>0</v>
      </c>
      <c r="R167" s="402">
        <f t="shared" si="106"/>
        <v>0</v>
      </c>
      <c r="S167" s="403" t="b">
        <f t="shared" si="108"/>
        <v>1</v>
      </c>
      <c r="T167" s="116"/>
      <c r="U167" s="116"/>
      <c r="V167" s="116"/>
      <c r="W167" s="314"/>
    </row>
    <row r="168" spans="1:23" s="115" customFormat="1" ht="13.5" thickTop="1" x14ac:dyDescent="0.2">
      <c r="A168" s="164">
        <f>'2-Expenditures'!A168</f>
        <v>0</v>
      </c>
      <c r="B168" s="354" t="str">
        <f ca="1">IFERROR(CHAR(CODE(LOOKUP(2,1/(B154:OFFSET(B168,-1,0)&lt;&gt;""),B154:OFFSET(B168,-1,0)))+1),"A")</f>
        <v>H</v>
      </c>
      <c r="C168" s="462" t="s">
        <v>2321</v>
      </c>
      <c r="D168" s="472"/>
      <c r="E168" s="376">
        <f ca="1">SUMIFS(E154:OFFSET(E168,-1,0),$A154:OFFSET($A168,-1,0),"Y")</f>
        <v>0</v>
      </c>
      <c r="F168" s="376">
        <f ca="1">SUMIFS(F154:OFFSET(F168,-1,0),$A154:OFFSET($A168,-1,0),"Y")</f>
        <v>0</v>
      </c>
      <c r="G168" s="376">
        <f ca="1">SUMIFS(G154:OFFSET(G168,-1,0),$A154:OFFSET($A168,-1,0),"Y")</f>
        <v>0</v>
      </c>
      <c r="H168" s="376">
        <f ca="1">SUMIFS(H154:OFFSET(H168,-1,0),$A154:OFFSET($A168,-1,0),"Y")</f>
        <v>0</v>
      </c>
      <c r="I168" s="376">
        <f ca="1">SUMIFS(I154:OFFSET(I168,-1,0),$A154:OFFSET($A168,-1,0),"Y")</f>
        <v>0</v>
      </c>
      <c r="J168" s="376">
        <f ca="1">SUMIFS(J154:OFFSET(J168,-1,0),$A154:OFFSET($A168,-1,0),"Y")</f>
        <v>0</v>
      </c>
      <c r="K168" s="376">
        <f ca="1">SUMIFS(K154:OFFSET(K168,-1,0),$A154:OFFSET($A168,-1,0),"Y")</f>
        <v>0</v>
      </c>
      <c r="L168" s="380"/>
      <c r="M168" s="378" t="b">
        <f t="shared" ca="1" si="102"/>
        <v>1</v>
      </c>
      <c r="N168"/>
      <c r="O168" s="402">
        <f ca="1">IF($I168&gt;0,E168/$I168,E$2)</f>
        <v>1</v>
      </c>
      <c r="P168" s="402">
        <f t="shared" ref="P168" ca="1" si="109">IF($I168&gt;0,F168/$I168,F$2)</f>
        <v>0</v>
      </c>
      <c r="Q168" s="402">
        <f t="shared" ref="Q168" ca="1" si="110">IF($I168&gt;0,G168/$I168,G$2)</f>
        <v>0</v>
      </c>
      <c r="R168" s="402">
        <f t="shared" ref="R168" ca="1" si="111">IF($I168&gt;0,H168/$I168,H$2)</f>
        <v>0</v>
      </c>
      <c r="S168" s="400" t="b">
        <f t="shared" ref="S168" ca="1" si="112">SUM(O168:R168)=1</f>
        <v>1</v>
      </c>
      <c r="T168" s="182" t="s">
        <v>2569</v>
      </c>
      <c r="U168" s="182"/>
      <c r="V168" s="182"/>
      <c r="W168" s="116"/>
    </row>
    <row r="169" spans="1:23" s="115" customFormat="1" x14ac:dyDescent="0.2">
      <c r="A169" s="164">
        <f>'2-Expenditures'!A169</f>
        <v>0</v>
      </c>
      <c r="B169" s="116"/>
      <c r="C169" s="116"/>
      <c r="D169" s="116"/>
      <c r="E169" s="116"/>
      <c r="F169" s="116"/>
      <c r="G169" s="116"/>
      <c r="H169" s="116"/>
      <c r="I169" s="116"/>
      <c r="J169" s="116"/>
      <c r="K169" s="116"/>
      <c r="L169" s="546"/>
      <c r="M169" s="156"/>
      <c r="N169"/>
      <c r="O169" s="497"/>
      <c r="P169" s="497"/>
      <c r="Q169" s="497"/>
      <c r="R169" s="497"/>
      <c r="S169" s="391"/>
      <c r="T169" s="116"/>
      <c r="U169" s="116"/>
      <c r="V169" s="116"/>
      <c r="W169" s="116"/>
    </row>
    <row r="170" spans="1:23" s="314" customFormat="1" ht="19.899999999999999" customHeight="1" x14ac:dyDescent="0.2">
      <c r="A170" s="323">
        <f>'2-Expenditures'!A170</f>
        <v>0</v>
      </c>
      <c r="B170" s="118" t="s">
        <v>2611</v>
      </c>
      <c r="C170" s="373"/>
      <c r="D170" s="373"/>
      <c r="E170" s="312"/>
      <c r="F170" s="312"/>
      <c r="G170" s="312"/>
      <c r="H170" s="312"/>
      <c r="I170" s="312"/>
      <c r="J170" s="312"/>
      <c r="K170" s="312"/>
      <c r="L170" s="373"/>
      <c r="M170" s="312"/>
      <c r="N170"/>
      <c r="O170" s="499"/>
      <c r="P170" s="499"/>
      <c r="Q170" s="499"/>
      <c r="R170" s="499"/>
      <c r="S170" s="313"/>
      <c r="W170" s="116"/>
    </row>
    <row r="171" spans="1:23" s="115" customFormat="1" ht="25.5" x14ac:dyDescent="0.2">
      <c r="A171" s="164" t="str">
        <f>'2-Expenditures'!A171</f>
        <v>Include?</v>
      </c>
      <c r="B171" s="349" t="s">
        <v>2317</v>
      </c>
      <c r="C171" s="392" t="s">
        <v>2318</v>
      </c>
      <c r="D171" s="473"/>
      <c r="E171" s="412" t="s">
        <v>2292</v>
      </c>
      <c r="F171" s="412" t="s">
        <v>2293</v>
      </c>
      <c r="G171" s="412" t="s">
        <v>2294</v>
      </c>
      <c r="H171" s="412" t="s">
        <v>2295</v>
      </c>
      <c r="I171" s="351" t="s">
        <v>2314</v>
      </c>
      <c r="J171" s="423" t="s">
        <v>2291</v>
      </c>
      <c r="K171" s="351" t="s">
        <v>2338</v>
      </c>
      <c r="L171" s="557" t="s">
        <v>2337</v>
      </c>
      <c r="M171" s="351" t="s">
        <v>2430</v>
      </c>
      <c r="N171"/>
      <c r="O171" s="397" t="s">
        <v>2292</v>
      </c>
      <c r="P171" s="397" t="s">
        <v>2293</v>
      </c>
      <c r="Q171" s="397" t="s">
        <v>2294</v>
      </c>
      <c r="R171" s="397" t="s">
        <v>2295</v>
      </c>
      <c r="S171" s="398" t="s">
        <v>2430</v>
      </c>
      <c r="T171" s="116"/>
      <c r="U171" s="116"/>
      <c r="V171" s="116"/>
      <c r="W171" s="116"/>
    </row>
    <row r="172" spans="1:23" s="115" customFormat="1" x14ac:dyDescent="0.2">
      <c r="A172" s="164" t="str">
        <f>'2-Expenditures'!A172</f>
        <v>Y</v>
      </c>
      <c r="B172" s="352" t="str">
        <f ca="1">IF(A172="N",B171,IF(LEN(B171)&lt;&gt;1,"A",IFERROR(CHAR(CODE(LOOKUP(2,1/($B$171:OFFSET(B172,-1,0)&lt;&gt;""),$B$171:OFFSET(B172,-1,0)))+1),"A")))</f>
        <v>A</v>
      </c>
      <c r="C172" s="475">
        <f>'2-Expenditures'!C172</f>
        <v>0</v>
      </c>
      <c r="D172" s="474"/>
      <c r="E172" s="149">
        <f t="shared" ref="E172:E186" si="113">$I172*O172</f>
        <v>0</v>
      </c>
      <c r="F172" s="149">
        <f t="shared" ref="F172:F186" si="114">$I172*P172</f>
        <v>0</v>
      </c>
      <c r="G172" s="149">
        <f t="shared" ref="G172:G186" si="115">$I172*Q172</f>
        <v>0</v>
      </c>
      <c r="H172" s="149">
        <f t="shared" ref="H172:H186" si="116">$I172*R172</f>
        <v>0</v>
      </c>
      <c r="I172" s="147">
        <f>'2-Expenditures'!I172</f>
        <v>0</v>
      </c>
      <c r="J172" s="434"/>
      <c r="K172" s="430">
        <f>SUM(I172:J172)</f>
        <v>0</v>
      </c>
      <c r="L172" s="549"/>
      <c r="M172" s="161" t="b">
        <f t="shared" ref="M172:M187" si="117">SUM(E172:H172)=I172</f>
        <v>1</v>
      </c>
      <c r="N172"/>
      <c r="O172" s="402">
        <f t="shared" ref="O172:O186" si="118">E$2</f>
        <v>1</v>
      </c>
      <c r="P172" s="402">
        <f t="shared" ref="P172:P186" si="119">F$2</f>
        <v>0</v>
      </c>
      <c r="Q172" s="402">
        <f t="shared" ref="Q172:Q186" si="120">G$2</f>
        <v>0</v>
      </c>
      <c r="R172" s="402">
        <f t="shared" ref="R172:R186" si="121">H$2</f>
        <v>0</v>
      </c>
      <c r="S172" s="403" t="b">
        <f>SUM(O172:R172)=1</f>
        <v>1</v>
      </c>
      <c r="T172" s="106"/>
      <c r="U172" s="106"/>
      <c r="V172" s="106"/>
      <c r="W172" s="116"/>
    </row>
    <row r="173" spans="1:23" s="115" customFormat="1" ht="12.75" customHeight="1" x14ac:dyDescent="0.2">
      <c r="A173" s="164" t="str">
        <f>'2-Expenditures'!A173</f>
        <v>Y</v>
      </c>
      <c r="B173" s="352" t="str">
        <f ca="1">IF(A173="N",B172,IF(LEN(B172)&lt;&gt;1,"A",IFERROR(CHAR(CODE(LOOKUP(2,1/($B$171:OFFSET(B173,-1,0)&lt;&gt;""),$B$171:OFFSET(B173,-1,0)))+1),"A")))</f>
        <v>B</v>
      </c>
      <c r="C173" s="475">
        <f>'2-Expenditures'!C173</f>
        <v>0</v>
      </c>
      <c r="D173" s="474"/>
      <c r="E173" s="149">
        <f t="shared" si="113"/>
        <v>0</v>
      </c>
      <c r="F173" s="149">
        <f t="shared" si="114"/>
        <v>0</v>
      </c>
      <c r="G173" s="149">
        <f t="shared" si="115"/>
        <v>0</v>
      </c>
      <c r="H173" s="149">
        <f t="shared" si="116"/>
        <v>0</v>
      </c>
      <c r="I173" s="147">
        <f>'2-Expenditures'!I173</f>
        <v>0</v>
      </c>
      <c r="J173" s="421"/>
      <c r="K173" s="158">
        <f>SUM(I173:J173)</f>
        <v>0</v>
      </c>
      <c r="L173" s="549"/>
      <c r="M173" s="161" t="b">
        <f t="shared" si="117"/>
        <v>1</v>
      </c>
      <c r="N173"/>
      <c r="O173" s="402">
        <f t="shared" si="118"/>
        <v>1</v>
      </c>
      <c r="P173" s="402">
        <f t="shared" si="119"/>
        <v>0</v>
      </c>
      <c r="Q173" s="402">
        <f t="shared" si="120"/>
        <v>0</v>
      </c>
      <c r="R173" s="402">
        <f t="shared" si="121"/>
        <v>0</v>
      </c>
      <c r="S173" s="403" t="b">
        <f t="shared" ref="S173:S186" si="122">SUM(O173:R173)=1</f>
        <v>1</v>
      </c>
      <c r="T173" s="106"/>
      <c r="U173" s="106"/>
      <c r="V173" s="106"/>
      <c r="W173" s="116"/>
    </row>
    <row r="174" spans="1:23" s="115" customFormat="1" ht="12.75" customHeight="1" x14ac:dyDescent="0.2">
      <c r="A174" s="164" t="str">
        <f>'2-Expenditures'!A174</f>
        <v>Y</v>
      </c>
      <c r="B174" s="352" t="str">
        <f ca="1">IF(A174="N",B173,IF(LEN(B173)&lt;&gt;1,"A",IFERROR(CHAR(CODE(LOOKUP(2,1/($B$171:OFFSET(B174,-1,0)&lt;&gt;""),$B$171:OFFSET(B174,-1,0)))+1),"A")))</f>
        <v>C</v>
      </c>
      <c r="C174" s="475">
        <f>'2-Expenditures'!C174</f>
        <v>0</v>
      </c>
      <c r="D174" s="474"/>
      <c r="E174" s="149">
        <f t="shared" si="113"/>
        <v>0</v>
      </c>
      <c r="F174" s="149">
        <f t="shared" si="114"/>
        <v>0</v>
      </c>
      <c r="G174" s="149">
        <f t="shared" si="115"/>
        <v>0</v>
      </c>
      <c r="H174" s="149">
        <f t="shared" si="116"/>
        <v>0</v>
      </c>
      <c r="I174" s="147">
        <f>'2-Expenditures'!I174</f>
        <v>0</v>
      </c>
      <c r="J174" s="421"/>
      <c r="K174" s="158">
        <f>SUM(I174:J174)</f>
        <v>0</v>
      </c>
      <c r="L174" s="549"/>
      <c r="M174" s="161" t="b">
        <f t="shared" si="117"/>
        <v>1</v>
      </c>
      <c r="N174"/>
      <c r="O174" s="402">
        <f t="shared" si="118"/>
        <v>1</v>
      </c>
      <c r="P174" s="402">
        <f t="shared" si="119"/>
        <v>0</v>
      </c>
      <c r="Q174" s="402">
        <f t="shared" si="120"/>
        <v>0</v>
      </c>
      <c r="R174" s="402">
        <f t="shared" si="121"/>
        <v>0</v>
      </c>
      <c r="S174" s="403" t="b">
        <f t="shared" si="122"/>
        <v>1</v>
      </c>
      <c r="T174" s="116"/>
      <c r="U174" s="116"/>
      <c r="V174" s="116"/>
      <c r="W174" s="116"/>
    </row>
    <row r="175" spans="1:23" s="115" customFormat="1" ht="12.75" customHeight="1" x14ac:dyDescent="0.2">
      <c r="A175" s="164" t="str">
        <f>'2-Expenditures'!A175</f>
        <v>Y</v>
      </c>
      <c r="B175" s="352" t="str">
        <f ca="1">IF(A175="N",B174,IF(LEN(B174)&lt;&gt;1,"A",IFERROR(CHAR(CODE(LOOKUP(2,1/($B$171:OFFSET(B175,-1,0)&lt;&gt;""),$B$171:OFFSET(B175,-1,0)))+1),"A")))</f>
        <v>D</v>
      </c>
      <c r="C175" s="475">
        <f>'2-Expenditures'!C175</f>
        <v>0</v>
      </c>
      <c r="D175" s="474"/>
      <c r="E175" s="149">
        <f t="shared" si="113"/>
        <v>0</v>
      </c>
      <c r="F175" s="149">
        <f t="shared" si="114"/>
        <v>0</v>
      </c>
      <c r="G175" s="149">
        <f t="shared" si="115"/>
        <v>0</v>
      </c>
      <c r="H175" s="149">
        <f t="shared" si="116"/>
        <v>0</v>
      </c>
      <c r="I175" s="147">
        <f>'2-Expenditures'!I175</f>
        <v>0</v>
      </c>
      <c r="J175" s="421"/>
      <c r="K175" s="158">
        <f>SUM(I175:J175)</f>
        <v>0</v>
      </c>
      <c r="L175" s="549"/>
      <c r="M175" s="161" t="b">
        <f t="shared" si="117"/>
        <v>1</v>
      </c>
      <c r="N175"/>
      <c r="O175" s="402">
        <f t="shared" si="118"/>
        <v>1</v>
      </c>
      <c r="P175" s="402">
        <f t="shared" si="119"/>
        <v>0</v>
      </c>
      <c r="Q175" s="402">
        <f t="shared" si="120"/>
        <v>0</v>
      </c>
      <c r="R175" s="402">
        <f t="shared" si="121"/>
        <v>0</v>
      </c>
      <c r="S175" s="403" t="b">
        <f t="shared" si="122"/>
        <v>1</v>
      </c>
      <c r="T175" s="116"/>
      <c r="U175" s="116"/>
      <c r="V175" s="116"/>
      <c r="W175" s="116"/>
    </row>
    <row r="176" spans="1:23" s="115" customFormat="1" ht="13.5" customHeight="1" thickBot="1" x14ac:dyDescent="0.25">
      <c r="A176" s="164" t="str">
        <f>'2-Expenditures'!A176</f>
        <v>Y</v>
      </c>
      <c r="B176" s="352" t="str">
        <f ca="1">IF(A176="N",B175,IF(LEN(B175)&lt;&gt;1,"A",IFERROR(CHAR(CODE(LOOKUP(2,1/($B$171:OFFSET(B176,-1,0)&lt;&gt;""),$B$171:OFFSET(B176,-1,0)))+1),"A")))</f>
        <v>E</v>
      </c>
      <c r="C176" s="475">
        <f>'2-Expenditures'!C176</f>
        <v>0</v>
      </c>
      <c r="D176" s="474"/>
      <c r="E176" s="149">
        <f t="shared" si="113"/>
        <v>0</v>
      </c>
      <c r="F176" s="149">
        <f t="shared" si="114"/>
        <v>0</v>
      </c>
      <c r="G176" s="149">
        <f t="shared" si="115"/>
        <v>0</v>
      </c>
      <c r="H176" s="149">
        <f t="shared" si="116"/>
        <v>0</v>
      </c>
      <c r="I176" s="147">
        <f>'2-Expenditures'!I176</f>
        <v>0</v>
      </c>
      <c r="J176" s="421"/>
      <c r="K176" s="158">
        <f>SUM(I176:J176)</f>
        <v>0</v>
      </c>
      <c r="L176" s="549"/>
      <c r="M176" s="161" t="b">
        <f t="shared" si="117"/>
        <v>1</v>
      </c>
      <c r="N176"/>
      <c r="O176" s="402">
        <f t="shared" si="118"/>
        <v>1</v>
      </c>
      <c r="P176" s="402">
        <f t="shared" si="119"/>
        <v>0</v>
      </c>
      <c r="Q176" s="402">
        <f t="shared" si="120"/>
        <v>0</v>
      </c>
      <c r="R176" s="402">
        <f t="shared" si="121"/>
        <v>0</v>
      </c>
      <c r="S176" s="403" t="b">
        <f t="shared" si="122"/>
        <v>1</v>
      </c>
      <c r="T176" s="116"/>
      <c r="U176" s="116"/>
      <c r="V176" s="116"/>
      <c r="W176" s="116"/>
    </row>
    <row r="177" spans="1:23" s="115" customFormat="1" ht="13.5" hidden="1" customHeight="1" outlineLevel="1" x14ac:dyDescent="0.2">
      <c r="A177" s="164" t="str">
        <f>'2-Expenditures'!A177</f>
        <v>N</v>
      </c>
      <c r="B177" s="352" t="str">
        <f ca="1">IF(A177="N",B176,IF(LEN(B176)&lt;&gt;1,"A",IFERROR(CHAR(CODE(LOOKUP(2,1/($B$171:OFFSET(B177,-1,0)&lt;&gt;""),$B$171:OFFSET(B177,-1,0)))+1),"A")))</f>
        <v>E</v>
      </c>
      <c r="C177" s="475">
        <f>'2-Expenditures'!C177</f>
        <v>0</v>
      </c>
      <c r="D177" s="474"/>
      <c r="E177" s="149">
        <f t="shared" si="113"/>
        <v>0</v>
      </c>
      <c r="F177" s="149">
        <f t="shared" si="114"/>
        <v>0</v>
      </c>
      <c r="G177" s="149">
        <f t="shared" si="115"/>
        <v>0</v>
      </c>
      <c r="H177" s="149">
        <f t="shared" si="116"/>
        <v>0</v>
      </c>
      <c r="I177" s="147">
        <f>'2-Expenditures'!I177</f>
        <v>0</v>
      </c>
      <c r="J177" s="421"/>
      <c r="K177" s="158">
        <f t="shared" ref="K177:K186" si="123">SUM(I177:J177)</f>
        <v>0</v>
      </c>
      <c r="L177" s="549"/>
      <c r="M177" s="161" t="b">
        <f t="shared" si="117"/>
        <v>1</v>
      </c>
      <c r="N177"/>
      <c r="O177" s="402">
        <f t="shared" si="118"/>
        <v>1</v>
      </c>
      <c r="P177" s="402">
        <f t="shared" si="119"/>
        <v>0</v>
      </c>
      <c r="Q177" s="402">
        <f t="shared" si="120"/>
        <v>0</v>
      </c>
      <c r="R177" s="402">
        <f t="shared" si="121"/>
        <v>0</v>
      </c>
      <c r="S177" s="403" t="b">
        <f t="shared" si="122"/>
        <v>1</v>
      </c>
      <c r="T177" s="116"/>
      <c r="U177" s="116"/>
      <c r="V177" s="116"/>
      <c r="W177" s="116"/>
    </row>
    <row r="178" spans="1:23" s="115" customFormat="1" ht="13.5" hidden="1" customHeight="1" outlineLevel="1" x14ac:dyDescent="0.2">
      <c r="A178" s="164" t="str">
        <f>'2-Expenditures'!A178</f>
        <v>N</v>
      </c>
      <c r="B178" s="352" t="str">
        <f ca="1">IF(A178="N",B177,IF(LEN(B177)&lt;&gt;1,"A",IFERROR(CHAR(CODE(LOOKUP(2,1/($B$171:OFFSET(B178,-1,0)&lt;&gt;""),$B$171:OFFSET(B178,-1,0)))+1),"A")))</f>
        <v>E</v>
      </c>
      <c r="C178" s="475">
        <f>'2-Expenditures'!C178</f>
        <v>0</v>
      </c>
      <c r="D178" s="474"/>
      <c r="E178" s="149">
        <f t="shared" si="113"/>
        <v>0</v>
      </c>
      <c r="F178" s="149">
        <f t="shared" si="114"/>
        <v>0</v>
      </c>
      <c r="G178" s="149">
        <f t="shared" si="115"/>
        <v>0</v>
      </c>
      <c r="H178" s="149">
        <f t="shared" si="116"/>
        <v>0</v>
      </c>
      <c r="I178" s="147">
        <f>'2-Expenditures'!I178</f>
        <v>0</v>
      </c>
      <c r="J178" s="421"/>
      <c r="K178" s="158">
        <f t="shared" si="123"/>
        <v>0</v>
      </c>
      <c r="L178" s="549"/>
      <c r="M178" s="161" t="b">
        <f t="shared" si="117"/>
        <v>1</v>
      </c>
      <c r="N178"/>
      <c r="O178" s="402">
        <f t="shared" si="118"/>
        <v>1</v>
      </c>
      <c r="P178" s="402">
        <f t="shared" si="119"/>
        <v>0</v>
      </c>
      <c r="Q178" s="402">
        <f t="shared" si="120"/>
        <v>0</v>
      </c>
      <c r="R178" s="402">
        <f t="shared" si="121"/>
        <v>0</v>
      </c>
      <c r="S178" s="403" t="b">
        <f t="shared" si="122"/>
        <v>1</v>
      </c>
      <c r="T178" s="116"/>
      <c r="U178" s="116"/>
      <c r="V178" s="116"/>
      <c r="W178" s="116"/>
    </row>
    <row r="179" spans="1:23" s="115" customFormat="1" ht="13.5" hidden="1" customHeight="1" outlineLevel="1" x14ac:dyDescent="0.2">
      <c r="A179" s="164" t="str">
        <f>'2-Expenditures'!A179</f>
        <v>N</v>
      </c>
      <c r="B179" s="352" t="str">
        <f ca="1">IF(A179="N",B178,IF(LEN(B178)&lt;&gt;1,"A",IFERROR(CHAR(CODE(LOOKUP(2,1/($B$171:OFFSET(B179,-1,0)&lt;&gt;""),$B$171:OFFSET(B179,-1,0)))+1),"A")))</f>
        <v>E</v>
      </c>
      <c r="C179" s="475">
        <f>'2-Expenditures'!C179</f>
        <v>0</v>
      </c>
      <c r="D179" s="474"/>
      <c r="E179" s="149">
        <f t="shared" si="113"/>
        <v>0</v>
      </c>
      <c r="F179" s="149">
        <f t="shared" si="114"/>
        <v>0</v>
      </c>
      <c r="G179" s="149">
        <f t="shared" si="115"/>
        <v>0</v>
      </c>
      <c r="H179" s="149">
        <f t="shared" si="116"/>
        <v>0</v>
      </c>
      <c r="I179" s="147">
        <f>'2-Expenditures'!I179</f>
        <v>0</v>
      </c>
      <c r="J179" s="421"/>
      <c r="K179" s="158">
        <f t="shared" si="123"/>
        <v>0</v>
      </c>
      <c r="L179" s="549"/>
      <c r="M179" s="161" t="b">
        <f t="shared" si="117"/>
        <v>1</v>
      </c>
      <c r="N179"/>
      <c r="O179" s="402">
        <f t="shared" si="118"/>
        <v>1</v>
      </c>
      <c r="P179" s="402">
        <f t="shared" si="119"/>
        <v>0</v>
      </c>
      <c r="Q179" s="402">
        <f t="shared" si="120"/>
        <v>0</v>
      </c>
      <c r="R179" s="402">
        <f t="shared" si="121"/>
        <v>0</v>
      </c>
      <c r="S179" s="403" t="b">
        <f t="shared" si="122"/>
        <v>1</v>
      </c>
      <c r="T179" s="116"/>
      <c r="U179" s="116"/>
      <c r="V179" s="116"/>
      <c r="W179" s="116"/>
    </row>
    <row r="180" spans="1:23" s="115" customFormat="1" ht="13.5" hidden="1" customHeight="1" outlineLevel="1" x14ac:dyDescent="0.2">
      <c r="A180" s="164" t="str">
        <f>'2-Expenditures'!A180</f>
        <v>N</v>
      </c>
      <c r="B180" s="352" t="str">
        <f ca="1">IF(A180="N",B179,IF(LEN(B179)&lt;&gt;1,"A",IFERROR(CHAR(CODE(LOOKUP(2,1/($B$171:OFFSET(B180,-1,0)&lt;&gt;""),$B$171:OFFSET(B180,-1,0)))+1),"A")))</f>
        <v>E</v>
      </c>
      <c r="C180" s="475">
        <f>'2-Expenditures'!C180</f>
        <v>0</v>
      </c>
      <c r="D180" s="474"/>
      <c r="E180" s="149">
        <f t="shared" si="113"/>
        <v>0</v>
      </c>
      <c r="F180" s="149">
        <f t="shared" si="114"/>
        <v>0</v>
      </c>
      <c r="G180" s="149">
        <f t="shared" si="115"/>
        <v>0</v>
      </c>
      <c r="H180" s="149">
        <f t="shared" si="116"/>
        <v>0</v>
      </c>
      <c r="I180" s="147">
        <f>'2-Expenditures'!I180</f>
        <v>0</v>
      </c>
      <c r="J180" s="421"/>
      <c r="K180" s="158">
        <f t="shared" si="123"/>
        <v>0</v>
      </c>
      <c r="L180" s="549"/>
      <c r="M180" s="161" t="b">
        <f t="shared" si="117"/>
        <v>1</v>
      </c>
      <c r="N180"/>
      <c r="O180" s="402">
        <f t="shared" si="118"/>
        <v>1</v>
      </c>
      <c r="P180" s="402">
        <f t="shared" si="119"/>
        <v>0</v>
      </c>
      <c r="Q180" s="402">
        <f t="shared" si="120"/>
        <v>0</v>
      </c>
      <c r="R180" s="402">
        <f t="shared" si="121"/>
        <v>0</v>
      </c>
      <c r="S180" s="403" t="b">
        <f t="shared" si="122"/>
        <v>1</v>
      </c>
      <c r="T180" s="116"/>
      <c r="U180" s="116"/>
      <c r="V180" s="116"/>
      <c r="W180" s="116"/>
    </row>
    <row r="181" spans="1:23" s="115" customFormat="1" ht="13.5" hidden="1" customHeight="1" outlineLevel="1" x14ac:dyDescent="0.2">
      <c r="A181" s="164" t="str">
        <f>'2-Expenditures'!A181</f>
        <v>N</v>
      </c>
      <c r="B181" s="352" t="str">
        <f ca="1">IF(A181="N",B180,IF(LEN(B180)&lt;&gt;1,"A",IFERROR(CHAR(CODE(LOOKUP(2,1/($B$171:OFFSET(B181,-1,0)&lt;&gt;""),$B$171:OFFSET(B181,-1,0)))+1),"A")))</f>
        <v>E</v>
      </c>
      <c r="C181" s="475">
        <f>'2-Expenditures'!C181</f>
        <v>0</v>
      </c>
      <c r="D181" s="474"/>
      <c r="E181" s="149">
        <f t="shared" si="113"/>
        <v>0</v>
      </c>
      <c r="F181" s="149">
        <f t="shared" si="114"/>
        <v>0</v>
      </c>
      <c r="G181" s="149">
        <f t="shared" si="115"/>
        <v>0</v>
      </c>
      <c r="H181" s="149">
        <f t="shared" si="116"/>
        <v>0</v>
      </c>
      <c r="I181" s="147">
        <f>'2-Expenditures'!I181</f>
        <v>0</v>
      </c>
      <c r="J181" s="421"/>
      <c r="K181" s="158">
        <f t="shared" si="123"/>
        <v>0</v>
      </c>
      <c r="L181" s="549"/>
      <c r="M181" s="161" t="b">
        <f t="shared" si="117"/>
        <v>1</v>
      </c>
      <c r="N181"/>
      <c r="O181" s="402">
        <f t="shared" si="118"/>
        <v>1</v>
      </c>
      <c r="P181" s="402">
        <f t="shared" si="119"/>
        <v>0</v>
      </c>
      <c r="Q181" s="402">
        <f t="shared" si="120"/>
        <v>0</v>
      </c>
      <c r="R181" s="402">
        <f t="shared" si="121"/>
        <v>0</v>
      </c>
      <c r="S181" s="403" t="b">
        <f t="shared" si="122"/>
        <v>1</v>
      </c>
      <c r="T181" s="116"/>
      <c r="U181" s="116"/>
      <c r="V181" s="116"/>
      <c r="W181" s="116"/>
    </row>
    <row r="182" spans="1:23" s="115" customFormat="1" ht="13.5" hidden="1" customHeight="1" outlineLevel="1" x14ac:dyDescent="0.2">
      <c r="A182" s="164" t="str">
        <f>'2-Expenditures'!A182</f>
        <v>N</v>
      </c>
      <c r="B182" s="352" t="str">
        <f ca="1">IF(A182="N",B181,IF(LEN(B181)&lt;&gt;1,"A",IFERROR(CHAR(CODE(LOOKUP(2,1/($B$171:OFFSET(B182,-1,0)&lt;&gt;""),$B$171:OFFSET(B182,-1,0)))+1),"A")))</f>
        <v>E</v>
      </c>
      <c r="C182" s="475">
        <f>'2-Expenditures'!C182</f>
        <v>0</v>
      </c>
      <c r="D182" s="474"/>
      <c r="E182" s="149">
        <f t="shared" si="113"/>
        <v>0</v>
      </c>
      <c r="F182" s="149">
        <f t="shared" si="114"/>
        <v>0</v>
      </c>
      <c r="G182" s="149">
        <f t="shared" si="115"/>
        <v>0</v>
      </c>
      <c r="H182" s="149">
        <f t="shared" si="116"/>
        <v>0</v>
      </c>
      <c r="I182" s="147">
        <f>'2-Expenditures'!I182</f>
        <v>0</v>
      </c>
      <c r="J182" s="421"/>
      <c r="K182" s="158">
        <f t="shared" si="123"/>
        <v>0</v>
      </c>
      <c r="L182" s="549"/>
      <c r="M182" s="161" t="b">
        <f t="shared" si="117"/>
        <v>1</v>
      </c>
      <c r="N182"/>
      <c r="O182" s="402">
        <f t="shared" si="118"/>
        <v>1</v>
      </c>
      <c r="P182" s="402">
        <f t="shared" si="119"/>
        <v>0</v>
      </c>
      <c r="Q182" s="402">
        <f t="shared" si="120"/>
        <v>0</v>
      </c>
      <c r="R182" s="402">
        <f t="shared" si="121"/>
        <v>0</v>
      </c>
      <c r="S182" s="403" t="b">
        <f t="shared" si="122"/>
        <v>1</v>
      </c>
      <c r="T182" s="116"/>
      <c r="U182" s="116"/>
      <c r="V182" s="116"/>
      <c r="W182" s="116"/>
    </row>
    <row r="183" spans="1:23" s="115" customFormat="1" ht="13.5" hidden="1" customHeight="1" outlineLevel="1" x14ac:dyDescent="0.2">
      <c r="A183" s="164" t="str">
        <f>'2-Expenditures'!A183</f>
        <v>N</v>
      </c>
      <c r="B183" s="352" t="str">
        <f ca="1">IF(A183="N",B182,IF(LEN(B182)&lt;&gt;1,"A",IFERROR(CHAR(CODE(LOOKUP(2,1/($B$171:OFFSET(B183,-1,0)&lt;&gt;""),$B$171:OFFSET(B183,-1,0)))+1),"A")))</f>
        <v>E</v>
      </c>
      <c r="C183" s="475">
        <f>'2-Expenditures'!C183</f>
        <v>0</v>
      </c>
      <c r="D183" s="474"/>
      <c r="E183" s="149">
        <f t="shared" si="113"/>
        <v>0</v>
      </c>
      <c r="F183" s="149">
        <f t="shared" si="114"/>
        <v>0</v>
      </c>
      <c r="G183" s="149">
        <f t="shared" si="115"/>
        <v>0</v>
      </c>
      <c r="H183" s="149">
        <f t="shared" si="116"/>
        <v>0</v>
      </c>
      <c r="I183" s="147">
        <f>'2-Expenditures'!I183</f>
        <v>0</v>
      </c>
      <c r="J183" s="421"/>
      <c r="K183" s="158">
        <f t="shared" si="123"/>
        <v>0</v>
      </c>
      <c r="L183" s="549"/>
      <c r="M183" s="161" t="b">
        <f t="shared" si="117"/>
        <v>1</v>
      </c>
      <c r="N183"/>
      <c r="O183" s="402">
        <f t="shared" si="118"/>
        <v>1</v>
      </c>
      <c r="P183" s="402">
        <f t="shared" si="119"/>
        <v>0</v>
      </c>
      <c r="Q183" s="402">
        <f t="shared" si="120"/>
        <v>0</v>
      </c>
      <c r="R183" s="402">
        <f t="shared" si="121"/>
        <v>0</v>
      </c>
      <c r="S183" s="403" t="b">
        <f t="shared" si="122"/>
        <v>1</v>
      </c>
      <c r="T183" s="116"/>
      <c r="U183" s="116"/>
      <c r="V183" s="116"/>
      <c r="W183" s="116"/>
    </row>
    <row r="184" spans="1:23" s="115" customFormat="1" ht="13.5" hidden="1" customHeight="1" outlineLevel="1" x14ac:dyDescent="0.2">
      <c r="A184" s="164" t="str">
        <f>'2-Expenditures'!A184</f>
        <v>N</v>
      </c>
      <c r="B184" s="352" t="str">
        <f ca="1">IF(A184="N",B183,IF(LEN(B183)&lt;&gt;1,"A",IFERROR(CHAR(CODE(LOOKUP(2,1/($B$171:OFFSET(B184,-1,0)&lt;&gt;""),$B$171:OFFSET(B184,-1,0)))+1),"A")))</f>
        <v>E</v>
      </c>
      <c r="C184" s="475">
        <f>'2-Expenditures'!C184</f>
        <v>0</v>
      </c>
      <c r="D184" s="474"/>
      <c r="E184" s="149">
        <f t="shared" si="113"/>
        <v>0</v>
      </c>
      <c r="F184" s="149">
        <f t="shared" si="114"/>
        <v>0</v>
      </c>
      <c r="G184" s="149">
        <f t="shared" si="115"/>
        <v>0</v>
      </c>
      <c r="H184" s="149">
        <f t="shared" si="116"/>
        <v>0</v>
      </c>
      <c r="I184" s="147">
        <f>'2-Expenditures'!I184</f>
        <v>0</v>
      </c>
      <c r="J184" s="421"/>
      <c r="K184" s="158">
        <f t="shared" si="123"/>
        <v>0</v>
      </c>
      <c r="L184" s="549"/>
      <c r="M184" s="161" t="b">
        <f t="shared" si="117"/>
        <v>1</v>
      </c>
      <c r="N184"/>
      <c r="O184" s="402">
        <f t="shared" si="118"/>
        <v>1</v>
      </c>
      <c r="P184" s="402">
        <f t="shared" si="119"/>
        <v>0</v>
      </c>
      <c r="Q184" s="402">
        <f t="shared" si="120"/>
        <v>0</v>
      </c>
      <c r="R184" s="402">
        <f t="shared" si="121"/>
        <v>0</v>
      </c>
      <c r="S184" s="403" t="b">
        <f t="shared" si="122"/>
        <v>1</v>
      </c>
      <c r="T184" s="116"/>
      <c r="U184" s="116"/>
      <c r="V184" s="116"/>
      <c r="W184" s="116"/>
    </row>
    <row r="185" spans="1:23" s="115" customFormat="1" ht="13.5" hidden="1" customHeight="1" outlineLevel="1" x14ac:dyDescent="0.2">
      <c r="A185" s="164" t="str">
        <f>'2-Expenditures'!A185</f>
        <v>N</v>
      </c>
      <c r="B185" s="352" t="str">
        <f ca="1">IF(A185="N",B184,IF(LEN(B184)&lt;&gt;1,"A",IFERROR(CHAR(CODE(LOOKUP(2,1/($B$171:OFFSET(B185,-1,0)&lt;&gt;""),$B$171:OFFSET(B185,-1,0)))+1),"A")))</f>
        <v>E</v>
      </c>
      <c r="C185" s="475">
        <f>'2-Expenditures'!C185</f>
        <v>0</v>
      </c>
      <c r="D185" s="474"/>
      <c r="E185" s="149">
        <f t="shared" si="113"/>
        <v>0</v>
      </c>
      <c r="F185" s="149">
        <f t="shared" si="114"/>
        <v>0</v>
      </c>
      <c r="G185" s="149">
        <f t="shared" si="115"/>
        <v>0</v>
      </c>
      <c r="H185" s="149">
        <f t="shared" si="116"/>
        <v>0</v>
      </c>
      <c r="I185" s="147">
        <f>'2-Expenditures'!I185</f>
        <v>0</v>
      </c>
      <c r="J185" s="421"/>
      <c r="K185" s="158">
        <f t="shared" si="123"/>
        <v>0</v>
      </c>
      <c r="L185" s="549"/>
      <c r="M185" s="161" t="b">
        <f t="shared" si="117"/>
        <v>1</v>
      </c>
      <c r="N185"/>
      <c r="O185" s="402">
        <f t="shared" si="118"/>
        <v>1</v>
      </c>
      <c r="P185" s="402">
        <f t="shared" si="119"/>
        <v>0</v>
      </c>
      <c r="Q185" s="402">
        <f t="shared" si="120"/>
        <v>0</v>
      </c>
      <c r="R185" s="402">
        <f t="shared" si="121"/>
        <v>0</v>
      </c>
      <c r="S185" s="403" t="b">
        <f t="shared" si="122"/>
        <v>1</v>
      </c>
      <c r="T185" s="116"/>
      <c r="U185" s="116"/>
      <c r="V185" s="116"/>
      <c r="W185" s="314"/>
    </row>
    <row r="186" spans="1:23" s="115" customFormat="1" ht="13.5" hidden="1" customHeight="1" outlineLevel="1" thickBot="1" x14ac:dyDescent="0.25">
      <c r="A186" s="164" t="str">
        <f>'2-Expenditures'!A186</f>
        <v>N</v>
      </c>
      <c r="B186" s="352" t="str">
        <f ca="1">IF(A186="N",B185,IF(LEN(B185)&lt;&gt;1,"A",IFERROR(CHAR(CODE(LOOKUP(2,1/($B$171:OFFSET(B186,-1,0)&lt;&gt;""),$B$171:OFFSET(B186,-1,0)))+1),"A")))</f>
        <v>E</v>
      </c>
      <c r="C186" s="475">
        <f>'2-Expenditures'!C186</f>
        <v>0</v>
      </c>
      <c r="D186" s="474"/>
      <c r="E186" s="149">
        <f t="shared" si="113"/>
        <v>0</v>
      </c>
      <c r="F186" s="149">
        <f t="shared" si="114"/>
        <v>0</v>
      </c>
      <c r="G186" s="149">
        <f t="shared" si="115"/>
        <v>0</v>
      </c>
      <c r="H186" s="149">
        <f t="shared" si="116"/>
        <v>0</v>
      </c>
      <c r="I186" s="147">
        <f>'2-Expenditures'!I186</f>
        <v>0</v>
      </c>
      <c r="J186" s="421"/>
      <c r="K186" s="158">
        <f t="shared" si="123"/>
        <v>0</v>
      </c>
      <c r="L186" s="549"/>
      <c r="M186" s="161" t="b">
        <f t="shared" si="117"/>
        <v>1</v>
      </c>
      <c r="N186"/>
      <c r="O186" s="402">
        <f t="shared" si="118"/>
        <v>1</v>
      </c>
      <c r="P186" s="402">
        <f t="shared" si="119"/>
        <v>0</v>
      </c>
      <c r="Q186" s="402">
        <f t="shared" si="120"/>
        <v>0</v>
      </c>
      <c r="R186" s="402">
        <f t="shared" si="121"/>
        <v>0</v>
      </c>
      <c r="S186" s="403" t="b">
        <f t="shared" si="122"/>
        <v>1</v>
      </c>
      <c r="T186" s="116"/>
      <c r="U186" s="116"/>
      <c r="V186" s="116"/>
      <c r="W186" s="116"/>
    </row>
    <row r="187" spans="1:23" s="115" customFormat="1" ht="13.5" collapsed="1" thickTop="1" x14ac:dyDescent="0.2">
      <c r="A187" s="164">
        <f>'2-Expenditures'!A187</f>
        <v>0</v>
      </c>
      <c r="B187" s="354" t="str">
        <f ca="1">IFERROR(CHAR(CODE(LOOKUP(2,1/(B172:OFFSET(B187,-1,0)&lt;&gt;""),B172:OFFSET(B187,-1,0)))+1),"A")</f>
        <v>F</v>
      </c>
      <c r="C187" s="462" t="s">
        <v>2405</v>
      </c>
      <c r="D187" s="472"/>
      <c r="E187" s="376">
        <f ca="1">SUMIFS(E172:OFFSET(E187,-1,0),$A172:OFFSET($A187,-1,0),"Y")</f>
        <v>0</v>
      </c>
      <c r="F187" s="376">
        <f ca="1">SUMIFS(F172:OFFSET(F187,-1,0),$A172:OFFSET($A187,-1,0),"Y")</f>
        <v>0</v>
      </c>
      <c r="G187" s="376">
        <f ca="1">SUMIFS(G172:OFFSET(G187,-1,0),$A172:OFFSET($A187,-1,0),"Y")</f>
        <v>0</v>
      </c>
      <c r="H187" s="376">
        <f ca="1">SUMIFS(H172:OFFSET(H187,-1,0),$A172:OFFSET($A187,-1,0),"Y")</f>
        <v>0</v>
      </c>
      <c r="I187" s="376">
        <f ca="1">SUMIFS(I172:OFFSET(I187,-1,0),$A172:OFFSET($A187,-1,0),"Y")</f>
        <v>0</v>
      </c>
      <c r="J187" s="422"/>
      <c r="K187" s="358">
        <f ca="1">SUMIFS(K172:OFFSET(K187,-1,0),$A172:OFFSET($A187,-1,0),"Y")</f>
        <v>0</v>
      </c>
      <c r="L187" s="380"/>
      <c r="M187" s="378" t="b">
        <f t="shared" ca="1" si="117"/>
        <v>1</v>
      </c>
      <c r="N187"/>
      <c r="O187" s="402">
        <f ca="1">IF($I187&gt;0,E187/$I187,E$2)</f>
        <v>1</v>
      </c>
      <c r="P187" s="402">
        <f t="shared" ref="P187" ca="1" si="124">IF($I187&gt;0,F187/$I187,F$2)</f>
        <v>0</v>
      </c>
      <c r="Q187" s="402">
        <f t="shared" ref="Q187" ca="1" si="125">IF($I187&gt;0,G187/$I187,G$2)</f>
        <v>0</v>
      </c>
      <c r="R187" s="402">
        <f t="shared" ref="R187" ca="1" si="126">IF($I187&gt;0,H187/$I187,H$2)</f>
        <v>0</v>
      </c>
      <c r="S187" s="400" t="b">
        <f t="shared" ref="S187" ca="1" si="127">SUM(O187:R187)=1</f>
        <v>1</v>
      </c>
      <c r="T187" s="182" t="s">
        <v>2570</v>
      </c>
      <c r="U187" s="182"/>
      <c r="V187" s="182"/>
      <c r="W187" s="116"/>
    </row>
    <row r="188" spans="1:23" x14ac:dyDescent="0.2">
      <c r="A188" s="164">
        <f>'2-Expenditures'!A188</f>
        <v>0</v>
      </c>
    </row>
    <row r="189" spans="1:23" x14ac:dyDescent="0.2">
      <c r="A189" s="164">
        <f>'2-Expenditures'!A189</f>
        <v>0</v>
      </c>
      <c r="B189" s="102" t="s">
        <v>2277</v>
      </c>
      <c r="C189" s="319" t="s">
        <v>2407</v>
      </c>
    </row>
    <row r="190" spans="1:23" s="114" customFormat="1" ht="15.75" hidden="1" outlineLevel="1" x14ac:dyDescent="0.2">
      <c r="A190" s="164">
        <f>'2-Expenditures'!A190</f>
        <v>0</v>
      </c>
      <c r="B190" s="121" t="s">
        <v>2277</v>
      </c>
      <c r="C190" s="121" t="str">
        <f>INDEX('Salary and Cost Data'!$AJ$2:$AN$2,MATCH('2-Expenditures'!B190,'Salary and Cost Data'!$AJ$5:$AN$5,0))</f>
        <v>FY 2026-27</v>
      </c>
      <c r="D190" s="121"/>
      <c r="E190" s="121"/>
      <c r="F190" s="121"/>
      <c r="G190" s="121"/>
      <c r="H190" s="121"/>
      <c r="I190" s="121"/>
      <c r="J190" s="121"/>
      <c r="K190" s="121"/>
      <c r="L190" s="121"/>
      <c r="M190" s="121"/>
      <c r="N190" s="121"/>
      <c r="O190" s="495"/>
      <c r="P190" s="495"/>
      <c r="Q190" s="495"/>
      <c r="R190" s="495"/>
      <c r="S190" s="121"/>
      <c r="W190" s="116"/>
    </row>
    <row r="191" spans="1:23" s="114" customFormat="1" ht="15.75" hidden="1" outlineLevel="1" x14ac:dyDescent="0.2">
      <c r="A191" s="164">
        <f>'2-Expenditures'!A191</f>
        <v>0</v>
      </c>
      <c r="B191" s="122"/>
      <c r="C191" s="120"/>
      <c r="D191" s="116"/>
      <c r="E191" s="116"/>
      <c r="F191" s="116"/>
      <c r="G191" s="116"/>
      <c r="H191" s="116"/>
      <c r="I191" s="116"/>
      <c r="J191" s="116"/>
      <c r="K191" s="116"/>
      <c r="L191" s="116"/>
      <c r="M191" s="116"/>
      <c r="N191"/>
      <c r="O191" s="491"/>
      <c r="P191" s="491"/>
      <c r="Q191" s="491"/>
      <c r="R191" s="491"/>
      <c r="S191" s="116"/>
      <c r="W191" s="116"/>
    </row>
    <row r="192" spans="1:23" s="311" customFormat="1" ht="19.899999999999999" hidden="1" customHeight="1" outlineLevel="1" x14ac:dyDescent="0.2">
      <c r="A192" s="323">
        <f>'2-Expenditures'!A192</f>
        <v>0</v>
      </c>
      <c r="B192" s="118" t="s">
        <v>2323</v>
      </c>
      <c r="C192" s="312"/>
      <c r="D192" s="312"/>
      <c r="E192" s="312"/>
      <c r="F192" s="312"/>
      <c r="G192" s="312"/>
      <c r="H192" s="312"/>
      <c r="I192" s="312"/>
      <c r="J192" s="312"/>
      <c r="K192" s="312"/>
      <c r="L192" s="373"/>
      <c r="M192" s="312"/>
      <c r="N192"/>
      <c r="O192" s="496"/>
      <c r="P192" s="496"/>
      <c r="Q192" s="496"/>
      <c r="R192" s="496"/>
      <c r="S192" s="312"/>
      <c r="W192" s="116"/>
    </row>
    <row r="193" spans="1:23" s="114" customFormat="1" ht="25.5" hidden="1" outlineLevel="1" x14ac:dyDescent="0.2">
      <c r="A193" s="164" t="str">
        <f>'2-Expenditures'!A193</f>
        <v>Include?</v>
      </c>
      <c r="B193" s="353" t="s">
        <v>2317</v>
      </c>
      <c r="C193" s="350" t="s">
        <v>2286</v>
      </c>
      <c r="D193" s="351" t="s">
        <v>2287</v>
      </c>
      <c r="E193" s="412" t="s">
        <v>2292</v>
      </c>
      <c r="F193" s="412" t="s">
        <v>2293</v>
      </c>
      <c r="G193" s="412" t="s">
        <v>2294</v>
      </c>
      <c r="H193" s="412" t="s">
        <v>2295</v>
      </c>
      <c r="I193" s="351" t="s">
        <v>2314</v>
      </c>
      <c r="J193" s="423" t="s">
        <v>2291</v>
      </c>
      <c r="K193" s="351" t="s">
        <v>2338</v>
      </c>
      <c r="L193" s="547" t="s">
        <v>2337</v>
      </c>
      <c r="M193" s="351" t="s">
        <v>2430</v>
      </c>
      <c r="N193"/>
      <c r="O193" s="408" t="s">
        <v>2292</v>
      </c>
      <c r="P193" s="397" t="s">
        <v>2293</v>
      </c>
      <c r="Q193" s="397" t="s">
        <v>2294</v>
      </c>
      <c r="R193" s="397" t="s">
        <v>2295</v>
      </c>
      <c r="S193" s="398" t="s">
        <v>2430</v>
      </c>
      <c r="W193" s="116"/>
    </row>
    <row r="194" spans="1:23" hidden="1" outlineLevel="1" x14ac:dyDescent="0.2">
      <c r="A194" s="164" t="str">
        <f>'2-Expenditures'!A194</f>
        <v>Y</v>
      </c>
      <c r="B194" s="268" t="str">
        <f ca="1">IF(A194="N",B193,IF(LEN(B193)&lt;&gt;1,"A",IFERROR(CHAR(CODE(LOOKUP(2,1/($B$193:OFFSET(B194,-1,0)&lt;&gt;""),$B$193:OFFSET(B194,-1,0)))+1),"A")))</f>
        <v>A</v>
      </c>
      <c r="C194" s="143">
        <f>'2-Expenditures'!C194</f>
        <v>0</v>
      </c>
      <c r="D194" s="144">
        <f>'2-Expenditures'!E194</f>
        <v>0</v>
      </c>
      <c r="E194" s="149">
        <f t="shared" ref="E194:E208" si="128">$I194*O194</f>
        <v>0</v>
      </c>
      <c r="F194" s="149">
        <f t="shared" ref="F194:F208" si="129">$I194*P194</f>
        <v>0</v>
      </c>
      <c r="G194" s="149">
        <f t="shared" ref="G194:G208" si="130">$I194*Q194</f>
        <v>0</v>
      </c>
      <c r="H194" s="149">
        <f t="shared" ref="H194:H208" si="131">$I194*R194</f>
        <v>0</v>
      </c>
      <c r="I194" s="148">
        <f>'2-Expenditures'!I194</f>
        <v>0</v>
      </c>
      <c r="J194" s="420"/>
      <c r="K194" s="158">
        <f>SUM(I194:J194)</f>
        <v>0</v>
      </c>
      <c r="L194" s="550" t="s">
        <v>2654</v>
      </c>
      <c r="M194" s="161" t="b">
        <f>SUM(E194:H194)=I194</f>
        <v>1</v>
      </c>
      <c r="O194" s="402">
        <f t="shared" ref="O194:O208" si="132">E$2</f>
        <v>1</v>
      </c>
      <c r="P194" s="402">
        <f t="shared" ref="P194:P208" si="133">F$2</f>
        <v>0</v>
      </c>
      <c r="Q194" s="402">
        <f t="shared" ref="Q194:Q208" si="134">G$2</f>
        <v>0</v>
      </c>
      <c r="R194" s="402">
        <f t="shared" ref="R194:R208" si="135">H$2</f>
        <v>0</v>
      </c>
      <c r="S194" s="400" t="b">
        <f>SUM(O194:R194)=1</f>
        <v>1</v>
      </c>
    </row>
    <row r="195" spans="1:23" hidden="1" outlineLevel="1" x14ac:dyDescent="0.2">
      <c r="A195" s="164" t="str">
        <f>'2-Expenditures'!A195</f>
        <v>Y</v>
      </c>
      <c r="B195" s="268" t="str">
        <f ca="1">IF(A195="N",B194,IF(LEN(B194)&lt;&gt;1,"A",IFERROR(CHAR(CODE(LOOKUP(2,1/($B$193:OFFSET(B195,-1,0)&lt;&gt;""),$B$193:OFFSET(B195,-1,0)))+1),"A")))</f>
        <v>B</v>
      </c>
      <c r="C195" s="143">
        <f>'2-Expenditures'!C195</f>
        <v>0</v>
      </c>
      <c r="D195" s="144">
        <f>'2-Expenditures'!E195</f>
        <v>0</v>
      </c>
      <c r="E195" s="149">
        <f t="shared" si="128"/>
        <v>0</v>
      </c>
      <c r="F195" s="149">
        <f t="shared" si="129"/>
        <v>0</v>
      </c>
      <c r="G195" s="149">
        <f t="shared" si="130"/>
        <v>0</v>
      </c>
      <c r="H195" s="149">
        <f t="shared" si="131"/>
        <v>0</v>
      </c>
      <c r="I195" s="148">
        <f>'2-Expenditures'!I195</f>
        <v>0</v>
      </c>
      <c r="J195" s="421"/>
      <c r="K195" s="158">
        <f t="shared" ref="K195:K208" si="136">SUM(I195:J195)</f>
        <v>0</v>
      </c>
      <c r="L195" s="550" t="s">
        <v>2654</v>
      </c>
      <c r="M195" s="161" t="b">
        <f>SUM(E195:H195)=I195</f>
        <v>1</v>
      </c>
      <c r="O195" s="402">
        <f t="shared" si="132"/>
        <v>1</v>
      </c>
      <c r="P195" s="402">
        <f t="shared" si="133"/>
        <v>0</v>
      </c>
      <c r="Q195" s="402">
        <f t="shared" si="134"/>
        <v>0</v>
      </c>
      <c r="R195" s="402">
        <f t="shared" si="135"/>
        <v>0</v>
      </c>
      <c r="S195" s="400" t="b">
        <f>SUM(O195:R195)=1</f>
        <v>1</v>
      </c>
    </row>
    <row r="196" spans="1:23" hidden="1" outlineLevel="1" x14ac:dyDescent="0.2">
      <c r="A196" s="164" t="str">
        <f>'2-Expenditures'!A196</f>
        <v>Y</v>
      </c>
      <c r="B196" s="268" t="str">
        <f ca="1">IF(A196="N",B195,IF(LEN(B195)&lt;&gt;1,"A",IFERROR(CHAR(CODE(LOOKUP(2,1/($B$193:OFFSET(B196,-1,0)&lt;&gt;""),$B$193:OFFSET(B196,-1,0)))+1),"A")))</f>
        <v>C</v>
      </c>
      <c r="C196" s="143">
        <f>'2-Expenditures'!C196</f>
        <v>0</v>
      </c>
      <c r="D196" s="144">
        <f>'2-Expenditures'!E196</f>
        <v>0</v>
      </c>
      <c r="E196" s="149">
        <f t="shared" si="128"/>
        <v>0</v>
      </c>
      <c r="F196" s="149">
        <f t="shared" si="129"/>
        <v>0</v>
      </c>
      <c r="G196" s="149">
        <f t="shared" si="130"/>
        <v>0</v>
      </c>
      <c r="H196" s="149">
        <f t="shared" si="131"/>
        <v>0</v>
      </c>
      <c r="I196" s="148">
        <f>'2-Expenditures'!I196</f>
        <v>0</v>
      </c>
      <c r="J196" s="421"/>
      <c r="K196" s="158">
        <f t="shared" si="136"/>
        <v>0</v>
      </c>
      <c r="L196" s="550" t="s">
        <v>2654</v>
      </c>
      <c r="M196" s="161" t="b">
        <f>SUM(E196:H196)=I196</f>
        <v>1</v>
      </c>
      <c r="O196" s="402">
        <f t="shared" si="132"/>
        <v>1</v>
      </c>
      <c r="P196" s="402">
        <f t="shared" si="133"/>
        <v>0</v>
      </c>
      <c r="Q196" s="402">
        <f t="shared" si="134"/>
        <v>0</v>
      </c>
      <c r="R196" s="402">
        <f t="shared" si="135"/>
        <v>0</v>
      </c>
      <c r="S196" s="400" t="b">
        <f>SUM(O196:R196)=1</f>
        <v>1</v>
      </c>
    </row>
    <row r="197" spans="1:23" hidden="1" outlineLevel="1" x14ac:dyDescent="0.2">
      <c r="A197" s="164" t="str">
        <f>'2-Expenditures'!A197</f>
        <v>Y</v>
      </c>
      <c r="B197" s="268" t="str">
        <f ca="1">IF(A197="N",B196,IF(LEN(B196)&lt;&gt;1,"A",IFERROR(CHAR(CODE(LOOKUP(2,1/($B$193:OFFSET(B197,-1,0)&lt;&gt;""),$B$193:OFFSET(B197,-1,0)))+1),"A")))</f>
        <v>D</v>
      </c>
      <c r="C197" s="143">
        <f>'2-Expenditures'!C197</f>
        <v>0</v>
      </c>
      <c r="D197" s="144">
        <f>'2-Expenditures'!E197</f>
        <v>0</v>
      </c>
      <c r="E197" s="149">
        <f t="shared" si="128"/>
        <v>0</v>
      </c>
      <c r="F197" s="149">
        <f t="shared" si="129"/>
        <v>0</v>
      </c>
      <c r="G197" s="149">
        <f t="shared" si="130"/>
        <v>0</v>
      </c>
      <c r="H197" s="149">
        <f t="shared" si="131"/>
        <v>0</v>
      </c>
      <c r="I197" s="148">
        <f>'2-Expenditures'!I197</f>
        <v>0</v>
      </c>
      <c r="J197" s="421"/>
      <c r="K197" s="158">
        <f t="shared" si="136"/>
        <v>0</v>
      </c>
      <c r="L197" s="550" t="s">
        <v>2654</v>
      </c>
      <c r="M197" s="161" t="b">
        <f>SUM(E197:H197)=I197</f>
        <v>1</v>
      </c>
      <c r="O197" s="402">
        <f t="shared" si="132"/>
        <v>1</v>
      </c>
      <c r="P197" s="402">
        <f t="shared" si="133"/>
        <v>0</v>
      </c>
      <c r="Q197" s="402">
        <f t="shared" si="134"/>
        <v>0</v>
      </c>
      <c r="R197" s="402">
        <f t="shared" si="135"/>
        <v>0</v>
      </c>
      <c r="S197" s="400" t="b">
        <f>SUM(O197:R197)=1</f>
        <v>1</v>
      </c>
    </row>
    <row r="198" spans="1:23" hidden="1" outlineLevel="1" x14ac:dyDescent="0.2">
      <c r="A198" s="164" t="str">
        <f>'2-Expenditures'!A198</f>
        <v>Y</v>
      </c>
      <c r="B198" s="268" t="str">
        <f ca="1">IF(A198="N",B197,IF(LEN(B197)&lt;&gt;1,"A",IFERROR(CHAR(CODE(LOOKUP(2,1/($B$193:OFFSET(B198,-1,0)&lt;&gt;""),$B$193:OFFSET(B198,-1,0)))+1),"A")))</f>
        <v>E</v>
      </c>
      <c r="C198" s="143">
        <f>'2-Expenditures'!C198</f>
        <v>0</v>
      </c>
      <c r="D198" s="144">
        <f>'2-Expenditures'!E198</f>
        <v>0</v>
      </c>
      <c r="E198" s="149">
        <f t="shared" si="128"/>
        <v>0</v>
      </c>
      <c r="F198" s="149">
        <f t="shared" si="129"/>
        <v>0</v>
      </c>
      <c r="G198" s="149">
        <f t="shared" si="130"/>
        <v>0</v>
      </c>
      <c r="H198" s="149">
        <f t="shared" si="131"/>
        <v>0</v>
      </c>
      <c r="I198" s="148">
        <f>'2-Expenditures'!I198</f>
        <v>0</v>
      </c>
      <c r="J198" s="421"/>
      <c r="K198" s="158">
        <f t="shared" si="136"/>
        <v>0</v>
      </c>
      <c r="L198" s="550" t="s">
        <v>2654</v>
      </c>
      <c r="M198" s="161" t="b">
        <f>SUM(E198:H198)=I198</f>
        <v>1</v>
      </c>
      <c r="O198" s="402">
        <f t="shared" si="132"/>
        <v>1</v>
      </c>
      <c r="P198" s="402">
        <f t="shared" si="133"/>
        <v>0</v>
      </c>
      <c r="Q198" s="402">
        <f t="shared" si="134"/>
        <v>0</v>
      </c>
      <c r="R198" s="402">
        <f t="shared" si="135"/>
        <v>0</v>
      </c>
      <c r="S198" s="400" t="b">
        <f>SUM(O198:R198)=1</f>
        <v>1</v>
      </c>
    </row>
    <row r="199" spans="1:23" hidden="1" outlineLevel="2" x14ac:dyDescent="0.2">
      <c r="A199" s="164" t="str">
        <f>'2-Expenditures'!A199</f>
        <v>N</v>
      </c>
      <c r="B199" s="268" t="str">
        <f ca="1">IF(A199="N",B198,IF(LEN(B198)&lt;&gt;1,"A",IFERROR(CHAR(CODE(LOOKUP(2,1/($B$193:OFFSET(B199,-1,0)&lt;&gt;""),$B$193:OFFSET(B199,-1,0)))+1),"A")))</f>
        <v>E</v>
      </c>
      <c r="C199" s="143">
        <f>'2-Expenditures'!C199</f>
        <v>0</v>
      </c>
      <c r="D199" s="144">
        <f>'2-Expenditures'!E199</f>
        <v>0</v>
      </c>
      <c r="E199" s="149">
        <f t="shared" si="128"/>
        <v>0</v>
      </c>
      <c r="F199" s="149">
        <f t="shared" si="129"/>
        <v>0</v>
      </c>
      <c r="G199" s="149">
        <f t="shared" si="130"/>
        <v>0</v>
      </c>
      <c r="H199" s="149">
        <f t="shared" si="131"/>
        <v>0</v>
      </c>
      <c r="I199" s="148">
        <f>'2-Expenditures'!I199</f>
        <v>0</v>
      </c>
      <c r="J199" s="421"/>
      <c r="K199" s="158">
        <f t="shared" si="136"/>
        <v>0</v>
      </c>
      <c r="L199" s="550" t="s">
        <v>2654</v>
      </c>
      <c r="M199" s="161" t="b">
        <f t="shared" ref="M199:M208" si="137">SUM(E199:H199)=I199</f>
        <v>1</v>
      </c>
      <c r="O199" s="402">
        <f t="shared" si="132"/>
        <v>1</v>
      </c>
      <c r="P199" s="402">
        <f t="shared" si="133"/>
        <v>0</v>
      </c>
      <c r="Q199" s="402">
        <f t="shared" si="134"/>
        <v>0</v>
      </c>
      <c r="R199" s="402">
        <f t="shared" si="135"/>
        <v>0</v>
      </c>
      <c r="S199" s="400" t="b">
        <f t="shared" ref="S199:S209" si="138">SUM(O199:R199)=1</f>
        <v>1</v>
      </c>
    </row>
    <row r="200" spans="1:23" hidden="1" outlineLevel="2" x14ac:dyDescent="0.2">
      <c r="A200" s="164" t="str">
        <f>'2-Expenditures'!A200</f>
        <v>N</v>
      </c>
      <c r="B200" s="268" t="str">
        <f ca="1">IF(A200="N",B199,IF(LEN(B199)&lt;&gt;1,"A",IFERROR(CHAR(CODE(LOOKUP(2,1/($B$193:OFFSET(B200,-1,0)&lt;&gt;""),$B$193:OFFSET(B200,-1,0)))+1),"A")))</f>
        <v>E</v>
      </c>
      <c r="C200" s="143">
        <f>'2-Expenditures'!C200</f>
        <v>0</v>
      </c>
      <c r="D200" s="144">
        <f>'2-Expenditures'!E200</f>
        <v>0</v>
      </c>
      <c r="E200" s="149">
        <f t="shared" si="128"/>
        <v>0</v>
      </c>
      <c r="F200" s="149">
        <f t="shared" si="129"/>
        <v>0</v>
      </c>
      <c r="G200" s="149">
        <f t="shared" si="130"/>
        <v>0</v>
      </c>
      <c r="H200" s="149">
        <f t="shared" si="131"/>
        <v>0</v>
      </c>
      <c r="I200" s="148">
        <f>'2-Expenditures'!I200</f>
        <v>0</v>
      </c>
      <c r="J200" s="421"/>
      <c r="K200" s="158">
        <f t="shared" si="136"/>
        <v>0</v>
      </c>
      <c r="L200" s="550" t="s">
        <v>2654</v>
      </c>
      <c r="M200" s="161" t="b">
        <f t="shared" si="137"/>
        <v>1</v>
      </c>
      <c r="O200" s="402">
        <f t="shared" si="132"/>
        <v>1</v>
      </c>
      <c r="P200" s="402">
        <f t="shared" si="133"/>
        <v>0</v>
      </c>
      <c r="Q200" s="402">
        <f t="shared" si="134"/>
        <v>0</v>
      </c>
      <c r="R200" s="402">
        <f t="shared" si="135"/>
        <v>0</v>
      </c>
      <c r="S200" s="400" t="b">
        <f t="shared" si="138"/>
        <v>1</v>
      </c>
    </row>
    <row r="201" spans="1:23" hidden="1" outlineLevel="2" x14ac:dyDescent="0.2">
      <c r="A201" s="164" t="str">
        <f>'2-Expenditures'!A201</f>
        <v>N</v>
      </c>
      <c r="B201" s="268" t="str">
        <f ca="1">IF(A201="N",B200,IF(LEN(B200)&lt;&gt;1,"A",IFERROR(CHAR(CODE(LOOKUP(2,1/($B$193:OFFSET(B201,-1,0)&lt;&gt;""),$B$193:OFFSET(B201,-1,0)))+1),"A")))</f>
        <v>E</v>
      </c>
      <c r="C201" s="143">
        <f>'2-Expenditures'!C201</f>
        <v>0</v>
      </c>
      <c r="D201" s="144">
        <f>'2-Expenditures'!E201</f>
        <v>0</v>
      </c>
      <c r="E201" s="149">
        <f t="shared" si="128"/>
        <v>0</v>
      </c>
      <c r="F201" s="149">
        <f t="shared" si="129"/>
        <v>0</v>
      </c>
      <c r="G201" s="149">
        <f t="shared" si="130"/>
        <v>0</v>
      </c>
      <c r="H201" s="149">
        <f t="shared" si="131"/>
        <v>0</v>
      </c>
      <c r="I201" s="148">
        <f>'2-Expenditures'!I201</f>
        <v>0</v>
      </c>
      <c r="J201" s="421"/>
      <c r="K201" s="158">
        <f t="shared" si="136"/>
        <v>0</v>
      </c>
      <c r="L201" s="550" t="s">
        <v>2654</v>
      </c>
      <c r="M201" s="161" t="b">
        <f t="shared" si="137"/>
        <v>1</v>
      </c>
      <c r="O201" s="402">
        <f t="shared" si="132"/>
        <v>1</v>
      </c>
      <c r="P201" s="402">
        <f t="shared" si="133"/>
        <v>0</v>
      </c>
      <c r="Q201" s="402">
        <f t="shared" si="134"/>
        <v>0</v>
      </c>
      <c r="R201" s="402">
        <f t="shared" si="135"/>
        <v>0</v>
      </c>
      <c r="S201" s="400" t="b">
        <f t="shared" si="138"/>
        <v>1</v>
      </c>
    </row>
    <row r="202" spans="1:23" hidden="1" outlineLevel="2" x14ac:dyDescent="0.2">
      <c r="A202" s="164" t="str">
        <f>'2-Expenditures'!A202</f>
        <v>N</v>
      </c>
      <c r="B202" s="268" t="str">
        <f ca="1">IF(A202="N",B201,IF(LEN(B201)&lt;&gt;1,"A",IFERROR(CHAR(CODE(LOOKUP(2,1/($B$193:OFFSET(B202,-1,0)&lt;&gt;""),$B$193:OFFSET(B202,-1,0)))+1),"A")))</f>
        <v>E</v>
      </c>
      <c r="C202" s="143">
        <f>'2-Expenditures'!C202</f>
        <v>0</v>
      </c>
      <c r="D202" s="144">
        <f>'2-Expenditures'!E202</f>
        <v>0</v>
      </c>
      <c r="E202" s="149">
        <f t="shared" si="128"/>
        <v>0</v>
      </c>
      <c r="F202" s="149">
        <f t="shared" si="129"/>
        <v>0</v>
      </c>
      <c r="G202" s="149">
        <f t="shared" si="130"/>
        <v>0</v>
      </c>
      <c r="H202" s="149">
        <f t="shared" si="131"/>
        <v>0</v>
      </c>
      <c r="I202" s="148">
        <f>'2-Expenditures'!I202</f>
        <v>0</v>
      </c>
      <c r="J202" s="421"/>
      <c r="K202" s="158">
        <f t="shared" si="136"/>
        <v>0</v>
      </c>
      <c r="L202" s="550" t="s">
        <v>2654</v>
      </c>
      <c r="M202" s="161" t="b">
        <f t="shared" si="137"/>
        <v>1</v>
      </c>
      <c r="O202" s="402">
        <f t="shared" si="132"/>
        <v>1</v>
      </c>
      <c r="P202" s="402">
        <f t="shared" si="133"/>
        <v>0</v>
      </c>
      <c r="Q202" s="402">
        <f t="shared" si="134"/>
        <v>0</v>
      </c>
      <c r="R202" s="402">
        <f t="shared" si="135"/>
        <v>0</v>
      </c>
      <c r="S202" s="400" t="b">
        <f t="shared" si="138"/>
        <v>1</v>
      </c>
    </row>
    <row r="203" spans="1:23" hidden="1" outlineLevel="2" x14ac:dyDescent="0.2">
      <c r="A203" s="164" t="str">
        <f>'2-Expenditures'!A203</f>
        <v>N</v>
      </c>
      <c r="B203" s="268" t="str">
        <f ca="1">IF(A203="N",B202,IF(LEN(B202)&lt;&gt;1,"A",IFERROR(CHAR(CODE(LOOKUP(2,1/($B$193:OFFSET(B203,-1,0)&lt;&gt;""),$B$193:OFFSET(B203,-1,0)))+1),"A")))</f>
        <v>E</v>
      </c>
      <c r="C203" s="143">
        <f>'2-Expenditures'!C203</f>
        <v>0</v>
      </c>
      <c r="D203" s="144">
        <f>'2-Expenditures'!E203</f>
        <v>0</v>
      </c>
      <c r="E203" s="149">
        <f t="shared" si="128"/>
        <v>0</v>
      </c>
      <c r="F203" s="149">
        <f t="shared" si="129"/>
        <v>0</v>
      </c>
      <c r="G203" s="149">
        <f t="shared" si="130"/>
        <v>0</v>
      </c>
      <c r="H203" s="149">
        <f t="shared" si="131"/>
        <v>0</v>
      </c>
      <c r="I203" s="148">
        <f>'2-Expenditures'!I203</f>
        <v>0</v>
      </c>
      <c r="J203" s="421"/>
      <c r="K203" s="158">
        <f t="shared" si="136"/>
        <v>0</v>
      </c>
      <c r="L203" s="550" t="s">
        <v>2654</v>
      </c>
      <c r="M203" s="161" t="b">
        <f t="shared" si="137"/>
        <v>1</v>
      </c>
      <c r="O203" s="402">
        <f t="shared" si="132"/>
        <v>1</v>
      </c>
      <c r="P203" s="402">
        <f t="shared" si="133"/>
        <v>0</v>
      </c>
      <c r="Q203" s="402">
        <f t="shared" si="134"/>
        <v>0</v>
      </c>
      <c r="R203" s="402">
        <f t="shared" si="135"/>
        <v>0</v>
      </c>
      <c r="S203" s="400" t="b">
        <f t="shared" si="138"/>
        <v>1</v>
      </c>
    </row>
    <row r="204" spans="1:23" hidden="1" outlineLevel="2" x14ac:dyDescent="0.2">
      <c r="A204" s="164" t="str">
        <f>'2-Expenditures'!A204</f>
        <v>N</v>
      </c>
      <c r="B204" s="268" t="str">
        <f ca="1">IF(A204="N",B203,IF(LEN(B203)&lt;&gt;1,"A",IFERROR(CHAR(CODE(LOOKUP(2,1/($B$193:OFFSET(B204,-1,0)&lt;&gt;""),$B$193:OFFSET(B204,-1,0)))+1),"A")))</f>
        <v>E</v>
      </c>
      <c r="C204" s="143">
        <f>'2-Expenditures'!C204</f>
        <v>0</v>
      </c>
      <c r="D204" s="144">
        <f>'2-Expenditures'!E204</f>
        <v>0</v>
      </c>
      <c r="E204" s="149">
        <f t="shared" si="128"/>
        <v>0</v>
      </c>
      <c r="F204" s="149">
        <f t="shared" si="129"/>
        <v>0</v>
      </c>
      <c r="G204" s="149">
        <f t="shared" si="130"/>
        <v>0</v>
      </c>
      <c r="H204" s="149">
        <f t="shared" si="131"/>
        <v>0</v>
      </c>
      <c r="I204" s="148">
        <f>'2-Expenditures'!I204</f>
        <v>0</v>
      </c>
      <c r="J204" s="421"/>
      <c r="K204" s="158">
        <f t="shared" si="136"/>
        <v>0</v>
      </c>
      <c r="L204" s="550" t="s">
        <v>2654</v>
      </c>
      <c r="M204" s="161" t="b">
        <f t="shared" si="137"/>
        <v>1</v>
      </c>
      <c r="O204" s="402">
        <f t="shared" si="132"/>
        <v>1</v>
      </c>
      <c r="P204" s="402">
        <f t="shared" si="133"/>
        <v>0</v>
      </c>
      <c r="Q204" s="402">
        <f t="shared" si="134"/>
        <v>0</v>
      </c>
      <c r="R204" s="402">
        <f t="shared" si="135"/>
        <v>0</v>
      </c>
      <c r="S204" s="400" t="b">
        <f t="shared" si="138"/>
        <v>1</v>
      </c>
    </row>
    <row r="205" spans="1:23" hidden="1" outlineLevel="2" x14ac:dyDescent="0.2">
      <c r="A205" s="164" t="str">
        <f>'2-Expenditures'!A205</f>
        <v>N</v>
      </c>
      <c r="B205" s="268" t="str">
        <f ca="1">IF(A205="N",B204,IF(LEN(B204)&lt;&gt;1,"A",IFERROR(CHAR(CODE(LOOKUP(2,1/($B$193:OFFSET(B205,-1,0)&lt;&gt;""),$B$193:OFFSET(B205,-1,0)))+1),"A")))</f>
        <v>E</v>
      </c>
      <c r="C205" s="143">
        <f>'2-Expenditures'!C205</f>
        <v>0</v>
      </c>
      <c r="D205" s="144">
        <f>'2-Expenditures'!E205</f>
        <v>0</v>
      </c>
      <c r="E205" s="149">
        <f t="shared" si="128"/>
        <v>0</v>
      </c>
      <c r="F205" s="149">
        <f t="shared" si="129"/>
        <v>0</v>
      </c>
      <c r="G205" s="149">
        <f t="shared" si="130"/>
        <v>0</v>
      </c>
      <c r="H205" s="149">
        <f t="shared" si="131"/>
        <v>0</v>
      </c>
      <c r="I205" s="148">
        <f>'2-Expenditures'!I205</f>
        <v>0</v>
      </c>
      <c r="J205" s="421"/>
      <c r="K205" s="158">
        <f t="shared" si="136"/>
        <v>0</v>
      </c>
      <c r="L205" s="550" t="s">
        <v>2654</v>
      </c>
      <c r="M205" s="161" t="b">
        <f t="shared" si="137"/>
        <v>1</v>
      </c>
      <c r="O205" s="402">
        <f t="shared" si="132"/>
        <v>1</v>
      </c>
      <c r="P205" s="402">
        <f t="shared" si="133"/>
        <v>0</v>
      </c>
      <c r="Q205" s="402">
        <f t="shared" si="134"/>
        <v>0</v>
      </c>
      <c r="R205" s="402">
        <f t="shared" si="135"/>
        <v>0</v>
      </c>
      <c r="S205" s="400" t="b">
        <f t="shared" si="138"/>
        <v>1</v>
      </c>
    </row>
    <row r="206" spans="1:23" hidden="1" outlineLevel="2" x14ac:dyDescent="0.2">
      <c r="A206" s="164" t="str">
        <f>'2-Expenditures'!A206</f>
        <v>N</v>
      </c>
      <c r="B206" s="268" t="str">
        <f ca="1">IF(A206="N",B205,IF(LEN(B205)&lt;&gt;1,"A",IFERROR(CHAR(CODE(LOOKUP(2,1/($B$193:OFFSET(B206,-1,0)&lt;&gt;""),$B$193:OFFSET(B206,-1,0)))+1),"A")))</f>
        <v>E</v>
      </c>
      <c r="C206" s="143">
        <f>'2-Expenditures'!C206</f>
        <v>0</v>
      </c>
      <c r="D206" s="144">
        <f>'2-Expenditures'!E206</f>
        <v>0</v>
      </c>
      <c r="E206" s="149">
        <f t="shared" si="128"/>
        <v>0</v>
      </c>
      <c r="F206" s="149">
        <f t="shared" si="129"/>
        <v>0</v>
      </c>
      <c r="G206" s="149">
        <f t="shared" si="130"/>
        <v>0</v>
      </c>
      <c r="H206" s="149">
        <f t="shared" si="131"/>
        <v>0</v>
      </c>
      <c r="I206" s="148">
        <f>'2-Expenditures'!I206</f>
        <v>0</v>
      </c>
      <c r="J206" s="421"/>
      <c r="K206" s="158">
        <f t="shared" si="136"/>
        <v>0</v>
      </c>
      <c r="L206" s="550" t="s">
        <v>2654</v>
      </c>
      <c r="M206" s="161" t="b">
        <f t="shared" si="137"/>
        <v>1</v>
      </c>
      <c r="O206" s="402">
        <f t="shared" si="132"/>
        <v>1</v>
      </c>
      <c r="P206" s="402">
        <f t="shared" si="133"/>
        <v>0</v>
      </c>
      <c r="Q206" s="402">
        <f t="shared" si="134"/>
        <v>0</v>
      </c>
      <c r="R206" s="402">
        <f t="shared" si="135"/>
        <v>0</v>
      </c>
      <c r="S206" s="400" t="b">
        <f t="shared" si="138"/>
        <v>1</v>
      </c>
    </row>
    <row r="207" spans="1:23" ht="14.25" hidden="1" outlineLevel="2" x14ac:dyDescent="0.2">
      <c r="A207" s="164" t="str">
        <f>'2-Expenditures'!A207</f>
        <v>N</v>
      </c>
      <c r="B207" s="268" t="str">
        <f ca="1">IF(A207="N",B206,IF(LEN(B206)&lt;&gt;1,"A",IFERROR(CHAR(CODE(LOOKUP(2,1/($B$193:OFFSET(B207,-1,0)&lt;&gt;""),$B$193:OFFSET(B207,-1,0)))+1),"A")))</f>
        <v>E</v>
      </c>
      <c r="C207" s="143">
        <f>'2-Expenditures'!C207</f>
        <v>0</v>
      </c>
      <c r="D207" s="144">
        <f>'2-Expenditures'!E207</f>
        <v>0</v>
      </c>
      <c r="E207" s="149">
        <f t="shared" si="128"/>
        <v>0</v>
      </c>
      <c r="F207" s="149">
        <f t="shared" si="129"/>
        <v>0</v>
      </c>
      <c r="G207" s="149">
        <f t="shared" si="130"/>
        <v>0</v>
      </c>
      <c r="H207" s="149">
        <f t="shared" si="131"/>
        <v>0</v>
      </c>
      <c r="I207" s="148">
        <f>'2-Expenditures'!I207</f>
        <v>0</v>
      </c>
      <c r="J207" s="421"/>
      <c r="K207" s="158">
        <f t="shared" si="136"/>
        <v>0</v>
      </c>
      <c r="L207" s="550" t="s">
        <v>2654</v>
      </c>
      <c r="M207" s="161" t="b">
        <f t="shared" si="137"/>
        <v>1</v>
      </c>
      <c r="O207" s="402">
        <f t="shared" si="132"/>
        <v>1</v>
      </c>
      <c r="P207" s="402">
        <f t="shared" si="133"/>
        <v>0</v>
      </c>
      <c r="Q207" s="402">
        <f t="shared" si="134"/>
        <v>0</v>
      </c>
      <c r="R207" s="402">
        <f t="shared" si="135"/>
        <v>0</v>
      </c>
      <c r="S207" s="400" t="b">
        <f t="shared" si="138"/>
        <v>1</v>
      </c>
      <c r="W207" s="314"/>
    </row>
    <row r="208" spans="1:23" ht="13.5" hidden="1" outlineLevel="2" thickBot="1" x14ac:dyDescent="0.25">
      <c r="A208" s="164" t="str">
        <f>'2-Expenditures'!A208</f>
        <v>N</v>
      </c>
      <c r="B208" s="268" t="str">
        <f ca="1">IF(A208="N",B207,IF(LEN(B207)&lt;&gt;1,"A",IFERROR(CHAR(CODE(LOOKUP(2,1/($B$193:OFFSET(B208,-1,0)&lt;&gt;""),$B$193:OFFSET(B208,-1,0)))+1),"A")))</f>
        <v>E</v>
      </c>
      <c r="C208" s="143">
        <f>'2-Expenditures'!C208</f>
        <v>0</v>
      </c>
      <c r="D208" s="144">
        <f>'2-Expenditures'!E208</f>
        <v>0</v>
      </c>
      <c r="E208" s="149">
        <f t="shared" si="128"/>
        <v>0</v>
      </c>
      <c r="F208" s="149">
        <f t="shared" si="129"/>
        <v>0</v>
      </c>
      <c r="G208" s="149">
        <f t="shared" si="130"/>
        <v>0</v>
      </c>
      <c r="H208" s="149">
        <f t="shared" si="131"/>
        <v>0</v>
      </c>
      <c r="I208" s="148">
        <f>'2-Expenditures'!I208</f>
        <v>0</v>
      </c>
      <c r="J208" s="421"/>
      <c r="K208" s="158">
        <f t="shared" si="136"/>
        <v>0</v>
      </c>
      <c r="L208" s="550" t="s">
        <v>2654</v>
      </c>
      <c r="M208" s="161" t="b">
        <f t="shared" si="137"/>
        <v>1</v>
      </c>
      <c r="O208" s="402">
        <f t="shared" si="132"/>
        <v>1</v>
      </c>
      <c r="P208" s="402">
        <f t="shared" si="133"/>
        <v>0</v>
      </c>
      <c r="Q208" s="402">
        <f t="shared" si="134"/>
        <v>0</v>
      </c>
      <c r="R208" s="402">
        <f t="shared" si="135"/>
        <v>0</v>
      </c>
      <c r="S208" s="400" t="b">
        <f t="shared" si="138"/>
        <v>1</v>
      </c>
    </row>
    <row r="209" spans="1:23" ht="13.5" hidden="1" outlineLevel="1" thickTop="1" x14ac:dyDescent="0.2">
      <c r="A209" s="164">
        <f>'2-Expenditures'!A209</f>
        <v>0</v>
      </c>
      <c r="B209" s="354" t="str">
        <f ca="1">IFERROR(CHAR(CODE(LOOKUP(2,1/(B194:OFFSET(B209,-1,0)&lt;&gt;""),B194:OFFSET(B209,-1,0)))+1),"A")</f>
        <v>F</v>
      </c>
      <c r="C209" s="374" t="s">
        <v>2313</v>
      </c>
      <c r="D209" s="375">
        <f ca="1">SUMIFS(D194:OFFSET(D209,-1,0),$A194:OFFSET($A209,-1,0),"Y")</f>
        <v>0</v>
      </c>
      <c r="E209" s="376">
        <f ca="1">SUMIFS(E194:OFFSET(E209,-1,0),$A194:OFFSET($A209,-1,0),"Y")</f>
        <v>0</v>
      </c>
      <c r="F209" s="376">
        <f ca="1">SUMIFS(F194:OFFSET(F209,-1,0),$A194:OFFSET($A209,-1,0),"Y")</f>
        <v>0</v>
      </c>
      <c r="G209" s="376">
        <f ca="1">SUMIFS(G194:OFFSET(G209,-1,0),$A194:OFFSET($A209,-1,0),"Y")</f>
        <v>0</v>
      </c>
      <c r="H209" s="376">
        <f ca="1">SUMIFS(H194:OFFSET(H209,-1,0),$A194:OFFSET($A209,-1,0),"Y")</f>
        <v>0</v>
      </c>
      <c r="I209" s="376">
        <f ca="1">SUMIFS(I194:OFFSET(I209,-1,0),$A194:OFFSET($A209,-1,0),"Y")</f>
        <v>0</v>
      </c>
      <c r="J209" s="422"/>
      <c r="K209" s="358">
        <f ca="1">SUMIFS(K194:OFFSET(K209,-1,0),$A194:OFFSET($A209,-1,0),"Y")</f>
        <v>0</v>
      </c>
      <c r="L209" s="380"/>
      <c r="M209" s="377" t="b">
        <f ca="1">SUM(E209:H209)=I209</f>
        <v>1</v>
      </c>
      <c r="O209" s="402">
        <f ca="1">IF($I209&gt;0,E209/$I209,E$2)</f>
        <v>1</v>
      </c>
      <c r="P209" s="402">
        <f t="shared" ref="P209" ca="1" si="139">IF($I209&gt;0,F209/$I209,F$2)</f>
        <v>0</v>
      </c>
      <c r="Q209" s="402">
        <f t="shared" ref="Q209" ca="1" si="140">IF($I209&gt;0,G209/$I209,G$2)</f>
        <v>0</v>
      </c>
      <c r="R209" s="402">
        <f t="shared" ref="R209" ca="1" si="141">IF($I209&gt;0,H209/$I209,H$2)</f>
        <v>0</v>
      </c>
      <c r="S209" s="400" t="b">
        <f t="shared" ca="1" si="138"/>
        <v>1</v>
      </c>
      <c r="T209" s="182" t="s">
        <v>2530</v>
      </c>
      <c r="U209" s="182"/>
      <c r="V209" s="182"/>
    </row>
    <row r="210" spans="1:23" hidden="1" outlineLevel="1" x14ac:dyDescent="0.2">
      <c r="A210" s="164"/>
      <c r="O210" s="498"/>
      <c r="P210" s="498"/>
      <c r="Q210" s="498"/>
      <c r="R210" s="498"/>
      <c r="S210" s="156"/>
      <c r="T210" s="116"/>
      <c r="U210" s="116"/>
      <c r="V210" s="116"/>
    </row>
    <row r="211" spans="1:23" s="314" customFormat="1" ht="19.899999999999999" hidden="1" customHeight="1" outlineLevel="1" x14ac:dyDescent="0.2">
      <c r="A211" s="323">
        <f>'2-Expenditures'!A211</f>
        <v>0</v>
      </c>
      <c r="B211" s="118" t="s">
        <v>2620</v>
      </c>
      <c r="C211" s="312"/>
      <c r="D211" s="312"/>
      <c r="E211" s="312"/>
      <c r="F211" s="312"/>
      <c r="G211" s="312"/>
      <c r="H211" s="312"/>
      <c r="I211" s="312"/>
      <c r="J211" s="312"/>
      <c r="K211" s="312"/>
      <c r="L211" s="373"/>
      <c r="M211" s="312"/>
      <c r="N211"/>
      <c r="O211" s="499"/>
      <c r="P211" s="499"/>
      <c r="Q211" s="499"/>
      <c r="R211" s="499"/>
      <c r="S211" s="313"/>
      <c r="W211" s="116"/>
    </row>
    <row r="212" spans="1:23" ht="25.5" hidden="1" customHeight="1" outlineLevel="1" x14ac:dyDescent="0.2">
      <c r="A212" s="164" t="str">
        <f>'2-Expenditures'!A212</f>
        <v>Include?</v>
      </c>
      <c r="B212" s="349" t="s">
        <v>2317</v>
      </c>
      <c r="C212" s="392" t="s">
        <v>2318</v>
      </c>
      <c r="D212" s="465"/>
      <c r="E212" s="412" t="s">
        <v>2292</v>
      </c>
      <c r="F212" s="412" t="s">
        <v>2293</v>
      </c>
      <c r="G212" s="412" t="s">
        <v>2294</v>
      </c>
      <c r="H212" s="412" t="s">
        <v>2295</v>
      </c>
      <c r="I212" s="351" t="s">
        <v>2314</v>
      </c>
      <c r="J212" s="424" t="s">
        <v>2291</v>
      </c>
      <c r="K212" s="351" t="s">
        <v>2338</v>
      </c>
      <c r="L212" s="547" t="s">
        <v>2337</v>
      </c>
      <c r="M212" s="351" t="s">
        <v>2430</v>
      </c>
      <c r="O212" s="397" t="s">
        <v>2292</v>
      </c>
      <c r="P212" s="397" t="s">
        <v>2293</v>
      </c>
      <c r="Q212" s="397" t="s">
        <v>2294</v>
      </c>
      <c r="R212" s="397" t="s">
        <v>2295</v>
      </c>
      <c r="S212" s="398" t="s">
        <v>2430</v>
      </c>
      <c r="T212" s="120"/>
      <c r="U212" s="120"/>
      <c r="V212" s="120"/>
    </row>
    <row r="213" spans="1:23" ht="12.75" hidden="1" customHeight="1" outlineLevel="1" x14ac:dyDescent="0.2">
      <c r="A213" s="164" t="str">
        <f>'2-Expenditures'!A213</f>
        <v>Y</v>
      </c>
      <c r="B213" s="352" t="str">
        <f ca="1">IF(A213="N",B212,IF(LEN(B212)&lt;&gt;1,"A",IFERROR(CHAR(CODE(LOOKUP(2,1/($B$212:OFFSET(B213,-1,0)&lt;&gt;""),$B$212:OFFSET(B213,-1,0)))+1),"A")))</f>
        <v>A</v>
      </c>
      <c r="C213" s="460" t="str">
        <f>'2-Expenditures'!C213</f>
        <v>Centrally Appropriated / POTS Costs</v>
      </c>
      <c r="D213" s="470"/>
      <c r="E213" s="149">
        <f t="shared" ref="E213:E226" si="142">$I213*O213</f>
        <v>0</v>
      </c>
      <c r="F213" s="149">
        <f t="shared" ref="F213:F226" si="143">$I213*P213</f>
        <v>0</v>
      </c>
      <c r="G213" s="149">
        <f t="shared" ref="G213:G226" si="144">$I213*Q213</f>
        <v>0</v>
      </c>
      <c r="H213" s="149">
        <f t="shared" ref="H213:H226" si="145">$I213*R213</f>
        <v>0</v>
      </c>
      <c r="I213" s="147">
        <f>'2-Expenditures'!I213</f>
        <v>0</v>
      </c>
      <c r="J213" s="159">
        <f>'2-Expenditures'!J213</f>
        <v>0</v>
      </c>
      <c r="K213" s="158">
        <f>SUM(I213:J213)</f>
        <v>0</v>
      </c>
      <c r="L213" s="548" t="s">
        <v>2632</v>
      </c>
      <c r="M213" s="161" t="b">
        <f t="shared" ref="M213:M227" si="146">SUM(E213:H213)=I213</f>
        <v>1</v>
      </c>
      <c r="O213" s="402">
        <f t="shared" ref="O213:O226" si="147">E$2</f>
        <v>1</v>
      </c>
      <c r="P213" s="402">
        <f t="shared" ref="P213:P226" si="148">F$2</f>
        <v>0</v>
      </c>
      <c r="Q213" s="402">
        <f t="shared" ref="Q213:Q226" si="149">G$2</f>
        <v>0</v>
      </c>
      <c r="R213" s="402">
        <f t="shared" ref="R213:R226" si="150">H$2</f>
        <v>0</v>
      </c>
      <c r="S213" s="403" t="b">
        <f>SUM(O213:R213)=1</f>
        <v>1</v>
      </c>
      <c r="T213" s="116"/>
      <c r="U213" s="116"/>
      <c r="V213" s="116"/>
    </row>
    <row r="214" spans="1:23" ht="12.75" hidden="1" customHeight="1" outlineLevel="1" x14ac:dyDescent="0.2">
      <c r="A214" s="164" t="str">
        <f>'2-Expenditures'!A214</f>
        <v>Y</v>
      </c>
      <c r="B214" s="352" t="str">
        <f ca="1">IF(A214="N",B213,IF(LEN(B213)&lt;&gt;1,"A",IFERROR(CHAR(CODE(LOOKUP(2,1/($B$212:OFFSET(B214,-1,0)&lt;&gt;""),$B$212:OFFSET(B214,-1,0)))+1),"A")))</f>
        <v>B</v>
      </c>
      <c r="C214" s="460" t="str">
        <f>'2-Expenditures'!C214</f>
        <v>Non-Standard and Agency-Specific FTE Costs</v>
      </c>
      <c r="D214" s="470"/>
      <c r="E214" s="149">
        <f t="shared" si="142"/>
        <v>0</v>
      </c>
      <c r="F214" s="149">
        <f t="shared" si="143"/>
        <v>0</v>
      </c>
      <c r="G214" s="149">
        <f t="shared" si="144"/>
        <v>0</v>
      </c>
      <c r="H214" s="149">
        <f t="shared" si="145"/>
        <v>0</v>
      </c>
      <c r="I214" s="147">
        <f>'2-Expenditures'!I214</f>
        <v>0</v>
      </c>
      <c r="J214" s="159">
        <f>'2-Expenditures'!J214</f>
        <v>0</v>
      </c>
      <c r="K214" s="158">
        <f>SUM(I214:J214)</f>
        <v>0</v>
      </c>
      <c r="L214" s="548" t="s">
        <v>2289</v>
      </c>
      <c r="M214" s="161" t="b">
        <f t="shared" si="146"/>
        <v>1</v>
      </c>
      <c r="O214" s="402">
        <f t="shared" si="147"/>
        <v>1</v>
      </c>
      <c r="P214" s="402">
        <f t="shared" si="148"/>
        <v>0</v>
      </c>
      <c r="Q214" s="402">
        <f t="shared" si="149"/>
        <v>0</v>
      </c>
      <c r="R214" s="402">
        <f t="shared" si="150"/>
        <v>0</v>
      </c>
      <c r="S214" s="403" t="b">
        <f>SUM(O214:R214)=1</f>
        <v>1</v>
      </c>
      <c r="T214" s="116"/>
      <c r="U214" s="116"/>
      <c r="V214" s="116"/>
    </row>
    <row r="215" spans="1:23" ht="12.75" hidden="1" customHeight="1" outlineLevel="1" x14ac:dyDescent="0.2">
      <c r="A215" s="164" t="str">
        <f>'2-Expenditures'!A215</f>
        <v>Y</v>
      </c>
      <c r="B215" s="352" t="str">
        <f ca="1">IF(A215="N",B214,IF(LEN(B214)&lt;&gt;1,"A",IFERROR(CHAR(CODE(LOOKUP(2,1/($B$212:OFFSET(B215,-1,0)&lt;&gt;""),$B$212:OFFSET(B215,-1,0)))+1),"A")))</f>
        <v>C</v>
      </c>
      <c r="C215" s="460" t="str">
        <f>'2-Expenditures'!C215</f>
        <v>Legal Services</v>
      </c>
      <c r="D215" s="470"/>
      <c r="E215" s="149">
        <f t="shared" si="142"/>
        <v>0</v>
      </c>
      <c r="F215" s="149">
        <f t="shared" si="143"/>
        <v>0</v>
      </c>
      <c r="G215" s="149">
        <f t="shared" si="144"/>
        <v>0</v>
      </c>
      <c r="H215" s="149">
        <f t="shared" si="145"/>
        <v>0</v>
      </c>
      <c r="I215" s="147">
        <f>'2-Expenditures'!I215</f>
        <v>0</v>
      </c>
      <c r="J215" s="420"/>
      <c r="K215" s="158">
        <f t="shared" ref="K215:K226" si="151">SUM(I215:J215)</f>
        <v>0</v>
      </c>
      <c r="L215" s="548" t="s">
        <v>33</v>
      </c>
      <c r="M215" s="161" t="b">
        <f t="shared" si="146"/>
        <v>1</v>
      </c>
      <c r="O215" s="402">
        <f t="shared" si="147"/>
        <v>1</v>
      </c>
      <c r="P215" s="402">
        <f t="shared" si="148"/>
        <v>0</v>
      </c>
      <c r="Q215" s="402">
        <f t="shared" si="149"/>
        <v>0</v>
      </c>
      <c r="R215" s="402">
        <f t="shared" si="150"/>
        <v>0</v>
      </c>
      <c r="S215" s="403" t="b">
        <f t="shared" ref="S215:S226" si="152">SUM(O215:R215)=1</f>
        <v>1</v>
      </c>
      <c r="T215" s="116"/>
      <c r="U215" s="116"/>
      <c r="V215" s="116"/>
    </row>
    <row r="216" spans="1:23" ht="12.75" hidden="1" customHeight="1" outlineLevel="1" x14ac:dyDescent="0.2">
      <c r="A216" s="164" t="str">
        <f>'2-Expenditures'!A216</f>
        <v>Y</v>
      </c>
      <c r="B216" s="352" t="str">
        <f ca="1">IF(A216="N",B215,IF(LEN(B215)&lt;&gt;1,"A",IFERROR(CHAR(CODE(LOOKUP(2,1/($B$212:OFFSET(B216,-1,0)&lt;&gt;""),$B$212:OFFSET(B216,-1,0)))+1),"A")))</f>
        <v>D</v>
      </c>
      <c r="C216" s="460" t="str">
        <f>'2-Expenditures'!C216</f>
        <v>Computer Programming - Established (Out Years)</v>
      </c>
      <c r="D216" s="470"/>
      <c r="E216" s="149">
        <f t="shared" si="142"/>
        <v>0</v>
      </c>
      <c r="F216" s="149">
        <f t="shared" si="143"/>
        <v>0</v>
      </c>
      <c r="G216" s="149">
        <f t="shared" si="144"/>
        <v>0</v>
      </c>
      <c r="H216" s="149">
        <f t="shared" si="145"/>
        <v>0</v>
      </c>
      <c r="I216" s="147">
        <f>'2-Expenditures'!I216</f>
        <v>0</v>
      </c>
      <c r="J216" s="421"/>
      <c r="K216" s="158">
        <f t="shared" si="151"/>
        <v>0</v>
      </c>
      <c r="L216" s="549"/>
      <c r="M216" s="161" t="b">
        <f t="shared" si="146"/>
        <v>1</v>
      </c>
      <c r="O216" s="402">
        <f t="shared" si="147"/>
        <v>1</v>
      </c>
      <c r="P216" s="402">
        <f t="shared" si="148"/>
        <v>0</v>
      </c>
      <c r="Q216" s="402">
        <f t="shared" si="149"/>
        <v>0</v>
      </c>
      <c r="R216" s="402">
        <f t="shared" si="150"/>
        <v>0</v>
      </c>
      <c r="S216" s="403" t="b">
        <f t="shared" si="152"/>
        <v>1</v>
      </c>
      <c r="T216" s="116"/>
      <c r="U216" s="116"/>
      <c r="V216" s="116"/>
    </row>
    <row r="217" spans="1:23" ht="12.75" hidden="1" customHeight="1" outlineLevel="1" x14ac:dyDescent="0.2">
      <c r="A217" s="164" t="str">
        <f>'2-Expenditures'!A217</f>
        <v>Y</v>
      </c>
      <c r="B217" s="352" t="str">
        <f ca="1">IF(A217="N",B216,IF(LEN(B216)&lt;&gt;1,"A",IFERROR(CHAR(CODE(LOOKUP(2,1/($B$212:OFFSET(B217,-1,0)&lt;&gt;""),$B$212:OFFSET(B217,-1,0)))+1),"A")))</f>
        <v>E</v>
      </c>
      <c r="C217" s="460" t="str">
        <f>'2-Expenditures'!C217</f>
        <v>Computer Programming - Emerging (Out Years)</v>
      </c>
      <c r="D217" s="470"/>
      <c r="E217" s="149">
        <f t="shared" si="142"/>
        <v>0</v>
      </c>
      <c r="F217" s="149">
        <f t="shared" si="143"/>
        <v>0</v>
      </c>
      <c r="G217" s="149">
        <f t="shared" si="144"/>
        <v>0</v>
      </c>
      <c r="H217" s="149">
        <f t="shared" si="145"/>
        <v>0</v>
      </c>
      <c r="I217" s="147">
        <f>'2-Expenditures'!I217</f>
        <v>0</v>
      </c>
      <c r="J217" s="421"/>
      <c r="K217" s="158">
        <f t="shared" si="151"/>
        <v>0</v>
      </c>
      <c r="L217" s="549"/>
      <c r="M217" s="161" t="b">
        <f t="shared" si="146"/>
        <v>1</v>
      </c>
      <c r="O217" s="402">
        <f t="shared" si="147"/>
        <v>1</v>
      </c>
      <c r="P217" s="402">
        <f t="shared" si="148"/>
        <v>0</v>
      </c>
      <c r="Q217" s="402">
        <f t="shared" si="149"/>
        <v>0</v>
      </c>
      <c r="R217" s="402">
        <f t="shared" si="150"/>
        <v>0</v>
      </c>
      <c r="S217" s="403" t="b">
        <f t="shared" si="152"/>
        <v>1</v>
      </c>
      <c r="T217" s="116"/>
      <c r="U217" s="116"/>
      <c r="V217" s="116"/>
    </row>
    <row r="218" spans="1:23" ht="12.75" hidden="1" customHeight="1" outlineLevel="1" x14ac:dyDescent="0.2">
      <c r="A218" s="164" t="str">
        <f>'2-Expenditures'!A218</f>
        <v>Y</v>
      </c>
      <c r="B218" s="352" t="str">
        <f ca="1">IF(A218="N",B217,IF(LEN(B217)&lt;&gt;1,"A",IFERROR(CHAR(CODE(LOOKUP(2,1/($B$212:OFFSET(B218,-1,0)&lt;&gt;""),$B$212:OFFSET(B218,-1,0)))+1),"A")))</f>
        <v>F</v>
      </c>
      <c r="C218" s="460" t="str">
        <f>'2-Expenditures'!C218</f>
        <v>2WD Travel Mileage</v>
      </c>
      <c r="D218" s="470"/>
      <c r="E218" s="149">
        <f t="shared" si="142"/>
        <v>0</v>
      </c>
      <c r="F218" s="149">
        <f t="shared" si="143"/>
        <v>0</v>
      </c>
      <c r="G218" s="149">
        <f t="shared" si="144"/>
        <v>0</v>
      </c>
      <c r="H218" s="149">
        <f t="shared" si="145"/>
        <v>0</v>
      </c>
      <c r="I218" s="147">
        <f>'2-Expenditures'!I218</f>
        <v>0</v>
      </c>
      <c r="J218" s="421"/>
      <c r="K218" s="158">
        <f t="shared" si="151"/>
        <v>0</v>
      </c>
      <c r="L218" s="548" t="s">
        <v>2289</v>
      </c>
      <c r="M218" s="161" t="b">
        <f t="shared" si="146"/>
        <v>1</v>
      </c>
      <c r="O218" s="402">
        <f t="shared" si="147"/>
        <v>1</v>
      </c>
      <c r="P218" s="402">
        <f t="shared" si="148"/>
        <v>0</v>
      </c>
      <c r="Q218" s="402">
        <f t="shared" si="149"/>
        <v>0</v>
      </c>
      <c r="R218" s="402">
        <f t="shared" si="150"/>
        <v>0</v>
      </c>
      <c r="S218" s="403" t="b">
        <f t="shared" si="152"/>
        <v>1</v>
      </c>
      <c r="T218" s="116"/>
      <c r="U218" s="116"/>
      <c r="V218" s="116"/>
    </row>
    <row r="219" spans="1:23" ht="12.75" hidden="1" customHeight="1" outlineLevel="1" x14ac:dyDescent="0.2">
      <c r="A219" s="164" t="str">
        <f>'2-Expenditures'!A219</f>
        <v>Y</v>
      </c>
      <c r="B219" s="352" t="str">
        <f ca="1">IF(A219="N",B218,IF(LEN(B218)&lt;&gt;1,"A",IFERROR(CHAR(CODE(LOOKUP(2,1/($B$212:OFFSET(B219,-1,0)&lt;&gt;""),$B$212:OFFSET(B219,-1,0)))+1),"A")))</f>
        <v>G</v>
      </c>
      <c r="C219" s="460" t="str">
        <f>'2-Expenditures'!C219</f>
        <v>4WD Travel Mileage</v>
      </c>
      <c r="D219" s="470"/>
      <c r="E219" s="149">
        <f t="shared" si="142"/>
        <v>0</v>
      </c>
      <c r="F219" s="149">
        <f t="shared" si="143"/>
        <v>0</v>
      </c>
      <c r="G219" s="149">
        <f t="shared" si="144"/>
        <v>0</v>
      </c>
      <c r="H219" s="149">
        <f t="shared" si="145"/>
        <v>0</v>
      </c>
      <c r="I219" s="147">
        <f>'2-Expenditures'!I219</f>
        <v>0</v>
      </c>
      <c r="J219" s="421"/>
      <c r="K219" s="158">
        <f t="shared" si="151"/>
        <v>0</v>
      </c>
      <c r="L219" s="548" t="s">
        <v>2289</v>
      </c>
      <c r="M219" s="161" t="b">
        <f t="shared" si="146"/>
        <v>1</v>
      </c>
      <c r="O219" s="402">
        <f t="shared" si="147"/>
        <v>1</v>
      </c>
      <c r="P219" s="402">
        <f t="shared" si="148"/>
        <v>0</v>
      </c>
      <c r="Q219" s="402">
        <f t="shared" si="149"/>
        <v>0</v>
      </c>
      <c r="R219" s="402">
        <f t="shared" si="150"/>
        <v>0</v>
      </c>
      <c r="S219" s="403" t="b">
        <f t="shared" si="152"/>
        <v>1</v>
      </c>
      <c r="T219" s="116"/>
      <c r="U219" s="116"/>
      <c r="V219" s="116"/>
    </row>
    <row r="220" spans="1:23" ht="12.75" hidden="1" customHeight="1" outlineLevel="2" x14ac:dyDescent="0.2">
      <c r="A220" s="164" t="str">
        <f>'2-Expenditures'!A220</f>
        <v>N</v>
      </c>
      <c r="B220" s="352" t="str">
        <f ca="1">IF(A220="N",B219,IF(LEN(B219)&lt;&gt;1,"A",IFERROR(CHAR(CODE(LOOKUP(2,1/($B$212:OFFSET(B220,-1,0)&lt;&gt;""),$B$212:OFFSET(B220,-1,0)))+1),"A")))</f>
        <v>G</v>
      </c>
      <c r="C220" s="460" t="str">
        <f>'2-Expenditures'!C220</f>
        <v>GenTax Programming</v>
      </c>
      <c r="D220" s="470"/>
      <c r="E220" s="149">
        <f t="shared" si="142"/>
        <v>0</v>
      </c>
      <c r="F220" s="149">
        <f t="shared" si="143"/>
        <v>0</v>
      </c>
      <c r="G220" s="149">
        <f t="shared" si="144"/>
        <v>0</v>
      </c>
      <c r="H220" s="149">
        <f t="shared" si="145"/>
        <v>0</v>
      </c>
      <c r="I220" s="147">
        <f>'2-Expenditures'!I220</f>
        <v>0</v>
      </c>
      <c r="J220" s="421"/>
      <c r="K220" s="158">
        <f t="shared" si="151"/>
        <v>0</v>
      </c>
      <c r="L220" s="548" t="s">
        <v>2289</v>
      </c>
      <c r="M220" s="161" t="b">
        <f t="shared" si="146"/>
        <v>1</v>
      </c>
      <c r="O220" s="402">
        <f t="shared" si="147"/>
        <v>1</v>
      </c>
      <c r="P220" s="402">
        <f t="shared" si="148"/>
        <v>0</v>
      </c>
      <c r="Q220" s="402">
        <f t="shared" si="149"/>
        <v>0</v>
      </c>
      <c r="R220" s="402">
        <f t="shared" si="150"/>
        <v>0</v>
      </c>
      <c r="S220" s="403" t="b">
        <f t="shared" si="152"/>
        <v>1</v>
      </c>
      <c r="T220" s="104"/>
      <c r="U220" s="104"/>
      <c r="V220" s="104"/>
    </row>
    <row r="221" spans="1:23" s="114" customFormat="1" ht="12.75" hidden="1" customHeight="1" outlineLevel="2" x14ac:dyDescent="0.2">
      <c r="A221" s="164" t="str">
        <f>'2-Expenditures'!A221</f>
        <v>N</v>
      </c>
      <c r="B221" s="352" t="str">
        <f ca="1">IF(A221="N",B220,IF(LEN(B220)&lt;&gt;1,"A",IFERROR(CHAR(CODE(LOOKUP(2,1/($B$212:OFFSET(B221,-1,0)&lt;&gt;""),$B$212:OFFSET(B221,-1,0)))+1),"A")))</f>
        <v>G</v>
      </c>
      <c r="C221" s="460" t="str">
        <f>'2-Expenditures'!C221</f>
        <v>ISD Programming Support</v>
      </c>
      <c r="D221" s="470"/>
      <c r="E221" s="149">
        <f t="shared" si="142"/>
        <v>0</v>
      </c>
      <c r="F221" s="149">
        <f t="shared" si="143"/>
        <v>0</v>
      </c>
      <c r="G221" s="149">
        <f t="shared" si="144"/>
        <v>0</v>
      </c>
      <c r="H221" s="149">
        <f t="shared" si="145"/>
        <v>0</v>
      </c>
      <c r="I221" s="147">
        <f>'2-Expenditures'!I221</f>
        <v>0</v>
      </c>
      <c r="J221" s="421"/>
      <c r="K221" s="158">
        <f t="shared" si="151"/>
        <v>0</v>
      </c>
      <c r="L221" s="548" t="s">
        <v>2289</v>
      </c>
      <c r="M221" s="161" t="b">
        <f t="shared" si="146"/>
        <v>1</v>
      </c>
      <c r="N221"/>
      <c r="O221" s="402">
        <f t="shared" si="147"/>
        <v>1</v>
      </c>
      <c r="P221" s="402">
        <f t="shared" si="148"/>
        <v>0</v>
      </c>
      <c r="Q221" s="402">
        <f t="shared" si="149"/>
        <v>0</v>
      </c>
      <c r="R221" s="402">
        <f t="shared" si="150"/>
        <v>0</v>
      </c>
      <c r="S221" s="403" t="b">
        <f t="shared" si="152"/>
        <v>1</v>
      </c>
      <c r="T221" s="116"/>
      <c r="U221" s="116"/>
      <c r="V221" s="116"/>
      <c r="W221" s="116"/>
    </row>
    <row r="222" spans="1:23" s="114" customFormat="1" ht="12.75" hidden="1" customHeight="1" outlineLevel="2" x14ac:dyDescent="0.2">
      <c r="A222" s="164" t="str">
        <f>'2-Expenditures'!A222</f>
        <v>N</v>
      </c>
      <c r="B222" s="352" t="str">
        <f ca="1">IF(A222="N",B221,IF(LEN(B221)&lt;&gt;1,"A",IFERROR(CHAR(CODE(LOOKUP(2,1/($B$212:OFFSET(B222,-1,0)&lt;&gt;""),$B$212:OFFSET(B222,-1,0)))+1),"A")))</f>
        <v>G</v>
      </c>
      <c r="C222" s="460" t="str">
        <f>'2-Expenditures'!C222</f>
        <v>Office of Research and Analysis</v>
      </c>
      <c r="D222" s="470"/>
      <c r="E222" s="149">
        <f t="shared" si="142"/>
        <v>0</v>
      </c>
      <c r="F222" s="149">
        <f t="shared" si="143"/>
        <v>0</v>
      </c>
      <c r="G222" s="149">
        <f t="shared" si="144"/>
        <v>0</v>
      </c>
      <c r="H222" s="149">
        <f t="shared" si="145"/>
        <v>0</v>
      </c>
      <c r="I222" s="147">
        <f>'2-Expenditures'!I222</f>
        <v>0</v>
      </c>
      <c r="J222" s="421"/>
      <c r="K222" s="158">
        <f t="shared" si="151"/>
        <v>0</v>
      </c>
      <c r="L222" s="548" t="s">
        <v>2289</v>
      </c>
      <c r="M222" s="161" t="b">
        <f t="shared" si="146"/>
        <v>1</v>
      </c>
      <c r="N222"/>
      <c r="O222" s="402">
        <f t="shared" si="147"/>
        <v>1</v>
      </c>
      <c r="P222" s="402">
        <f t="shared" si="148"/>
        <v>0</v>
      </c>
      <c r="Q222" s="402">
        <f t="shared" si="149"/>
        <v>0</v>
      </c>
      <c r="R222" s="402">
        <f t="shared" si="150"/>
        <v>0</v>
      </c>
      <c r="S222" s="403" t="b">
        <f t="shared" si="152"/>
        <v>1</v>
      </c>
      <c r="T222" s="116"/>
      <c r="U222" s="116"/>
      <c r="V222" s="116"/>
      <c r="W222" s="116"/>
    </row>
    <row r="223" spans="1:23" s="114" customFormat="1" ht="12.75" hidden="1" customHeight="1" outlineLevel="2" x14ac:dyDescent="0.2">
      <c r="A223" s="164" t="str">
        <f>'2-Expenditures'!A223</f>
        <v>N</v>
      </c>
      <c r="B223" s="352" t="str">
        <f ca="1">IF(A223="N",B222,IF(LEN(B222)&lt;&gt;1,"A",IFERROR(CHAR(CODE(LOOKUP(2,1/($B$212:OFFSET(B223,-1,0)&lt;&gt;""),$B$212:OFFSET(B223,-1,0)))+1),"A")))</f>
        <v>G</v>
      </c>
      <c r="C223" s="460" t="str">
        <f>'2-Expenditures'!C223</f>
        <v>User Acceptance Testing</v>
      </c>
      <c r="D223" s="470"/>
      <c r="E223" s="149">
        <f t="shared" si="142"/>
        <v>0</v>
      </c>
      <c r="F223" s="149">
        <f t="shared" si="143"/>
        <v>0</v>
      </c>
      <c r="G223" s="149">
        <f t="shared" si="144"/>
        <v>0</v>
      </c>
      <c r="H223" s="149">
        <f t="shared" si="145"/>
        <v>0</v>
      </c>
      <c r="I223" s="147">
        <f>'2-Expenditures'!I223</f>
        <v>0</v>
      </c>
      <c r="J223" s="421"/>
      <c r="K223" s="158">
        <f t="shared" si="151"/>
        <v>0</v>
      </c>
      <c r="L223" s="548" t="s">
        <v>2289</v>
      </c>
      <c r="M223" s="161" t="b">
        <f t="shared" si="146"/>
        <v>1</v>
      </c>
      <c r="N223"/>
      <c r="O223" s="402">
        <f t="shared" si="147"/>
        <v>1</v>
      </c>
      <c r="P223" s="402">
        <f t="shared" si="148"/>
        <v>0</v>
      </c>
      <c r="Q223" s="402">
        <f t="shared" si="149"/>
        <v>0</v>
      </c>
      <c r="R223" s="402">
        <f t="shared" si="150"/>
        <v>0</v>
      </c>
      <c r="S223" s="403" t="b">
        <f t="shared" si="152"/>
        <v>1</v>
      </c>
      <c r="T223" s="116"/>
      <c r="U223" s="116"/>
      <c r="V223" s="116"/>
      <c r="W223" s="116"/>
    </row>
    <row r="224" spans="1:23" s="114" customFormat="1" ht="12.75" hidden="1" customHeight="1" outlineLevel="2" x14ac:dyDescent="0.2">
      <c r="A224" s="164" t="str">
        <f>'2-Expenditures'!A224</f>
        <v>N</v>
      </c>
      <c r="B224" s="352" t="str">
        <f ca="1">IF(A224="N",B223,IF(LEN(B223)&lt;&gt;1,"A",IFERROR(CHAR(CODE(LOOKUP(2,1/($B$212:OFFSET(B224,-1,0)&lt;&gt;""),$B$212:OFFSET(B224,-1,0)))+1),"A")))</f>
        <v>G</v>
      </c>
      <c r="C224" s="461" t="str">
        <f>'2-Expenditures'!C224</f>
        <v>DRIVES Programming</v>
      </c>
      <c r="D224" s="471"/>
      <c r="E224" s="149">
        <f t="shared" si="142"/>
        <v>0</v>
      </c>
      <c r="F224" s="149">
        <f t="shared" si="143"/>
        <v>0</v>
      </c>
      <c r="G224" s="149">
        <f t="shared" si="144"/>
        <v>0</v>
      </c>
      <c r="H224" s="149">
        <f t="shared" si="145"/>
        <v>0</v>
      </c>
      <c r="I224" s="147">
        <f>'2-Expenditures'!I224</f>
        <v>0</v>
      </c>
      <c r="J224" s="421"/>
      <c r="K224" s="158">
        <f t="shared" si="151"/>
        <v>0</v>
      </c>
      <c r="L224" s="548" t="s">
        <v>2289</v>
      </c>
      <c r="M224" s="161" t="b">
        <f t="shared" si="146"/>
        <v>1</v>
      </c>
      <c r="N224"/>
      <c r="O224" s="402">
        <f t="shared" si="147"/>
        <v>1</v>
      </c>
      <c r="P224" s="402">
        <f t="shared" si="148"/>
        <v>0</v>
      </c>
      <c r="Q224" s="402">
        <f t="shared" si="149"/>
        <v>0</v>
      </c>
      <c r="R224" s="402">
        <f t="shared" si="150"/>
        <v>0</v>
      </c>
      <c r="S224" s="403" t="b">
        <f t="shared" si="152"/>
        <v>1</v>
      </c>
      <c r="T224" s="116"/>
      <c r="U224" s="116"/>
      <c r="V224" s="116"/>
      <c r="W224" s="116"/>
    </row>
    <row r="225" spans="1:23" s="114" customFormat="1" ht="12.75" hidden="1" customHeight="1" outlineLevel="1" x14ac:dyDescent="0.2">
      <c r="A225" s="164" t="str">
        <f>'2-Expenditures'!A225</f>
        <v>N</v>
      </c>
      <c r="B225" s="352" t="str">
        <f ca="1">IF(A225="N",B224,IF(LEN(B224)&lt;&gt;1,"A",IFERROR(CHAR(CODE(LOOKUP(2,1/($B$212:OFFSET(B225,-1,0)&lt;&gt;""),$B$212:OFFSET(B225,-1,0)))+1),"A")))</f>
        <v>G</v>
      </c>
      <c r="C225" s="461">
        <f>'2-Expenditures'!C225</f>
        <v>0</v>
      </c>
      <c r="D225" s="471"/>
      <c r="E225" s="149">
        <f t="shared" si="142"/>
        <v>0</v>
      </c>
      <c r="F225" s="149">
        <f t="shared" si="143"/>
        <v>0</v>
      </c>
      <c r="G225" s="149">
        <f t="shared" si="144"/>
        <v>0</v>
      </c>
      <c r="H225" s="149">
        <f t="shared" si="145"/>
        <v>0</v>
      </c>
      <c r="I225" s="147">
        <f>'2-Expenditures'!I225</f>
        <v>0</v>
      </c>
      <c r="J225" s="421"/>
      <c r="K225" s="158">
        <f t="shared" si="151"/>
        <v>0</v>
      </c>
      <c r="L225" s="548" t="s">
        <v>2289</v>
      </c>
      <c r="M225" s="161" t="b">
        <f t="shared" si="146"/>
        <v>1</v>
      </c>
      <c r="N225"/>
      <c r="O225" s="402">
        <f t="shared" si="147"/>
        <v>1</v>
      </c>
      <c r="P225" s="402">
        <f t="shared" si="148"/>
        <v>0</v>
      </c>
      <c r="Q225" s="402">
        <f t="shared" si="149"/>
        <v>0</v>
      </c>
      <c r="R225" s="402">
        <f t="shared" si="150"/>
        <v>0</v>
      </c>
      <c r="S225" s="403" t="b">
        <f t="shared" si="152"/>
        <v>1</v>
      </c>
      <c r="T225" s="116"/>
      <c r="U225" s="116"/>
      <c r="V225" s="116"/>
      <c r="W225" s="116"/>
    </row>
    <row r="226" spans="1:23" s="114" customFormat="1" ht="12.75" hidden="1" customHeight="1" outlineLevel="1" thickBot="1" x14ac:dyDescent="0.25">
      <c r="A226" s="164" t="str">
        <f>'2-Expenditures'!A226</f>
        <v>N</v>
      </c>
      <c r="B226" s="352" t="str">
        <f ca="1">IF(A226="N",B225,IF(LEN(B225)&lt;&gt;1,"A",IFERROR(CHAR(CODE(LOOKUP(2,1/($B$212:OFFSET(B226,-1,0)&lt;&gt;""),$B$212:OFFSET(B226,-1,0)))+1),"A")))</f>
        <v>G</v>
      </c>
      <c r="C226" s="461">
        <f>'2-Expenditures'!C226</f>
        <v>0</v>
      </c>
      <c r="D226" s="471"/>
      <c r="E226" s="149">
        <f t="shared" si="142"/>
        <v>0</v>
      </c>
      <c r="F226" s="149">
        <f t="shared" si="143"/>
        <v>0</v>
      </c>
      <c r="G226" s="149">
        <f t="shared" si="144"/>
        <v>0</v>
      </c>
      <c r="H226" s="149">
        <f t="shared" si="145"/>
        <v>0</v>
      </c>
      <c r="I226" s="147">
        <f>'2-Expenditures'!I226</f>
        <v>0</v>
      </c>
      <c r="J226" s="435"/>
      <c r="K226" s="158">
        <f t="shared" si="151"/>
        <v>0</v>
      </c>
      <c r="L226" s="548" t="s">
        <v>2289</v>
      </c>
      <c r="M226" s="161" t="b">
        <f t="shared" si="146"/>
        <v>1</v>
      </c>
      <c r="N226"/>
      <c r="O226" s="402">
        <f t="shared" si="147"/>
        <v>1</v>
      </c>
      <c r="P226" s="402">
        <f t="shared" si="148"/>
        <v>0</v>
      </c>
      <c r="Q226" s="402">
        <f t="shared" si="149"/>
        <v>0</v>
      </c>
      <c r="R226" s="402">
        <f t="shared" si="150"/>
        <v>0</v>
      </c>
      <c r="S226" s="403" t="b">
        <f t="shared" si="152"/>
        <v>1</v>
      </c>
      <c r="T226" s="116"/>
      <c r="U226" s="116"/>
      <c r="V226" s="116"/>
      <c r="W226" s="314"/>
    </row>
    <row r="227" spans="1:23" s="114" customFormat="1" ht="13.5" hidden="1" outlineLevel="1" thickTop="1" x14ac:dyDescent="0.2">
      <c r="A227" s="164">
        <f>'2-Expenditures'!A227</f>
        <v>0</v>
      </c>
      <c r="B227" s="354" t="str">
        <f ca="1">IFERROR(CHAR(CODE(LOOKUP(2,1/(B213:OFFSET(B227,-1,0)&lt;&gt;""),B213:OFFSET(B227,-1,0)))+1),"A")</f>
        <v>H</v>
      </c>
      <c r="C227" s="462" t="s">
        <v>2321</v>
      </c>
      <c r="D227" s="472"/>
      <c r="E227" s="376">
        <f ca="1">SUMIFS(E213:OFFSET(E227,-1,0),$A213:OFFSET($A227,-1,0),"Y")</f>
        <v>0</v>
      </c>
      <c r="F227" s="376">
        <f ca="1">SUMIFS(F213:OFFSET(F227,-1,0),$A213:OFFSET($A227,-1,0),"Y")</f>
        <v>0</v>
      </c>
      <c r="G227" s="376">
        <f ca="1">SUMIFS(G213:OFFSET(G227,-1,0),$A213:OFFSET($A227,-1,0),"Y")</f>
        <v>0</v>
      </c>
      <c r="H227" s="376">
        <f ca="1">SUMIFS(H213:OFFSET(H227,-1,0),$A213:OFFSET($A227,-1,0),"Y")</f>
        <v>0</v>
      </c>
      <c r="I227" s="376">
        <f ca="1">SUMIFS(I213:OFFSET(I227,-1,0),$A213:OFFSET($A227,-1,0),"Y")</f>
        <v>0</v>
      </c>
      <c r="J227" s="376">
        <f ca="1">SUMIFS(J213:OFFSET(J227,-1,0),$A213:OFFSET($A227,-1,0),"Y")</f>
        <v>0</v>
      </c>
      <c r="K227" s="376">
        <f ca="1">SUMIFS(K213:OFFSET(K227,-1,0),$A213:OFFSET($A227,-1,0),"Y")</f>
        <v>0</v>
      </c>
      <c r="L227" s="380"/>
      <c r="M227" s="378" t="b">
        <f t="shared" ca="1" si="146"/>
        <v>1</v>
      </c>
      <c r="N227"/>
      <c r="O227" s="402">
        <f ca="1">IF($I227&gt;0,E227/$I227,E$2)</f>
        <v>1</v>
      </c>
      <c r="P227" s="402">
        <f t="shared" ref="P227" ca="1" si="153">IF($I227&gt;0,F227/$I227,F$2)</f>
        <v>0</v>
      </c>
      <c r="Q227" s="402">
        <f t="shared" ref="Q227" ca="1" si="154">IF($I227&gt;0,G227/$I227,G$2)</f>
        <v>0</v>
      </c>
      <c r="R227" s="402">
        <f t="shared" ref="R227" ca="1" si="155">IF($I227&gt;0,H227/$I227,H$2)</f>
        <v>0</v>
      </c>
      <c r="S227" s="400" t="b">
        <f t="shared" ref="S227" ca="1" si="156">SUM(O227:R227)=1</f>
        <v>1</v>
      </c>
      <c r="T227" s="182" t="s">
        <v>2569</v>
      </c>
      <c r="U227" s="182"/>
      <c r="V227" s="182"/>
      <c r="W227" s="116"/>
    </row>
    <row r="228" spans="1:23" s="114" customFormat="1" hidden="1" outlineLevel="1" x14ac:dyDescent="0.2">
      <c r="A228" s="164">
        <f>'2-Expenditures'!A228</f>
        <v>0</v>
      </c>
      <c r="B228" s="116"/>
      <c r="C228" s="116"/>
      <c r="D228" s="116"/>
      <c r="E228" s="116"/>
      <c r="F228" s="116"/>
      <c r="G228" s="116"/>
      <c r="H228" s="116"/>
      <c r="I228" s="116"/>
      <c r="J228" s="116"/>
      <c r="K228" s="116"/>
      <c r="L228" s="546"/>
      <c r="M228" s="116"/>
      <c r="N228"/>
      <c r="O228" s="497"/>
      <c r="P228" s="497"/>
      <c r="Q228" s="497"/>
      <c r="R228" s="497"/>
      <c r="S228" s="391"/>
      <c r="T228" s="116"/>
      <c r="U228" s="116"/>
      <c r="V228" s="116"/>
      <c r="W228" s="116"/>
    </row>
    <row r="229" spans="1:23" s="311" customFormat="1" ht="19.899999999999999" hidden="1" customHeight="1" outlineLevel="1" x14ac:dyDescent="0.2">
      <c r="A229" s="323">
        <f>'2-Expenditures'!A229</f>
        <v>0</v>
      </c>
      <c r="B229" s="118" t="s">
        <v>2629</v>
      </c>
      <c r="C229" s="373"/>
      <c r="D229" s="373"/>
      <c r="E229" s="373"/>
      <c r="F229" s="373"/>
      <c r="G229" s="373"/>
      <c r="H229" s="373"/>
      <c r="I229" s="373"/>
      <c r="J229" s="373"/>
      <c r="K229" s="373"/>
      <c r="L229" s="373"/>
      <c r="M229" s="373"/>
      <c r="N229"/>
      <c r="O229" s="499"/>
      <c r="P229" s="499"/>
      <c r="Q229" s="499"/>
      <c r="R229" s="499"/>
      <c r="S229" s="313"/>
      <c r="T229" s="314"/>
      <c r="U229" s="314"/>
      <c r="V229" s="314"/>
      <c r="W229" s="116"/>
    </row>
    <row r="230" spans="1:23" s="114" customFormat="1" ht="25.5" hidden="1" customHeight="1" outlineLevel="1" x14ac:dyDescent="0.2">
      <c r="A230" s="164" t="str">
        <f>'2-Expenditures'!A230</f>
        <v>Include?</v>
      </c>
      <c r="B230" s="349" t="s">
        <v>2317</v>
      </c>
      <c r="C230" s="392" t="s">
        <v>2318</v>
      </c>
      <c r="D230" s="473"/>
      <c r="E230" s="425" t="s">
        <v>2292</v>
      </c>
      <c r="F230" s="425" t="s">
        <v>2293</v>
      </c>
      <c r="G230" s="425" t="s">
        <v>2294</v>
      </c>
      <c r="H230" s="425" t="s">
        <v>2295</v>
      </c>
      <c r="I230" s="426" t="s">
        <v>2314</v>
      </c>
      <c r="J230" s="423" t="s">
        <v>2291</v>
      </c>
      <c r="K230" s="351" t="s">
        <v>2338</v>
      </c>
      <c r="L230" s="557" t="s">
        <v>2337</v>
      </c>
      <c r="M230" s="426" t="s">
        <v>2430</v>
      </c>
      <c r="N230"/>
      <c r="O230" s="397" t="s">
        <v>2292</v>
      </c>
      <c r="P230" s="397" t="s">
        <v>2293</v>
      </c>
      <c r="Q230" s="397" t="s">
        <v>2294</v>
      </c>
      <c r="R230" s="397" t="s">
        <v>2295</v>
      </c>
      <c r="S230" s="398" t="s">
        <v>2430</v>
      </c>
      <c r="T230" s="116"/>
      <c r="U230" s="116"/>
      <c r="V230" s="116"/>
      <c r="W230" s="116"/>
    </row>
    <row r="231" spans="1:23" s="114" customFormat="1" ht="12.75" hidden="1" customHeight="1" outlineLevel="1" x14ac:dyDescent="0.2">
      <c r="A231" s="164" t="str">
        <f>'2-Expenditures'!A231</f>
        <v>Y</v>
      </c>
      <c r="B231" s="352" t="str">
        <f ca="1">IF(A231="N",B230,IF(LEN(B230)&lt;&gt;1,"A",IFERROR(CHAR(CODE(LOOKUP(2,1/($B$230:OFFSET(B231,-1,0)&lt;&gt;""),$B$230:OFFSET(B231,-1,0)))+1),"A")))</f>
        <v>A</v>
      </c>
      <c r="C231" s="475">
        <f>'2-Expenditures'!C231</f>
        <v>0</v>
      </c>
      <c r="D231" s="474"/>
      <c r="E231" s="149">
        <f t="shared" ref="E231:E245" si="157">$I231*O231</f>
        <v>0</v>
      </c>
      <c r="F231" s="149">
        <f t="shared" ref="F231:F245" si="158">$I231*P231</f>
        <v>0</v>
      </c>
      <c r="G231" s="149">
        <f t="shared" ref="G231:G245" si="159">$I231*Q231</f>
        <v>0</v>
      </c>
      <c r="H231" s="149">
        <f t="shared" ref="H231:H245" si="160">$I231*R231</f>
        <v>0</v>
      </c>
      <c r="I231" s="147">
        <f>'2-Expenditures'!I231</f>
        <v>0</v>
      </c>
      <c r="J231" s="434"/>
      <c r="K231" s="430">
        <f>SUM(I231:J231)</f>
        <v>0</v>
      </c>
      <c r="L231" s="549"/>
      <c r="M231" s="161" t="b">
        <f t="shared" ref="M231:M246" si="161">SUM(E231:H231)=I231</f>
        <v>1</v>
      </c>
      <c r="N231"/>
      <c r="O231" s="402">
        <f t="shared" ref="O231:O245" si="162">E$2</f>
        <v>1</v>
      </c>
      <c r="P231" s="402">
        <f t="shared" ref="P231:P245" si="163">F$2</f>
        <v>0</v>
      </c>
      <c r="Q231" s="402">
        <f t="shared" ref="Q231:Q245" si="164">G$2</f>
        <v>0</v>
      </c>
      <c r="R231" s="402">
        <f t="shared" ref="R231:R245" si="165">H$2</f>
        <v>0</v>
      </c>
      <c r="S231" s="403" t="b">
        <f>SUM(O231:R231)=1</f>
        <v>1</v>
      </c>
      <c r="T231" s="106"/>
      <c r="U231" s="106"/>
      <c r="V231" s="106"/>
      <c r="W231" s="116"/>
    </row>
    <row r="232" spans="1:23" s="114" customFormat="1" ht="12.75" hidden="1" customHeight="1" outlineLevel="1" x14ac:dyDescent="0.2">
      <c r="A232" s="164" t="str">
        <f>'2-Expenditures'!A232</f>
        <v>Y</v>
      </c>
      <c r="B232" s="352" t="str">
        <f ca="1">IF(A232="N",B231,IF(LEN(B231)&lt;&gt;1,"A",IFERROR(CHAR(CODE(LOOKUP(2,1/($B$230:OFFSET(B232,-1,0)&lt;&gt;""),$B$230:OFFSET(B232,-1,0)))+1),"A")))</f>
        <v>B</v>
      </c>
      <c r="C232" s="475">
        <f>'2-Expenditures'!C232</f>
        <v>0</v>
      </c>
      <c r="D232" s="474"/>
      <c r="E232" s="149">
        <f t="shared" si="157"/>
        <v>0</v>
      </c>
      <c r="F232" s="149">
        <f t="shared" si="158"/>
        <v>0</v>
      </c>
      <c r="G232" s="149">
        <f t="shared" si="159"/>
        <v>0</v>
      </c>
      <c r="H232" s="149">
        <f t="shared" si="160"/>
        <v>0</v>
      </c>
      <c r="I232" s="147">
        <f>'2-Expenditures'!I232</f>
        <v>0</v>
      </c>
      <c r="J232" s="421"/>
      <c r="K232" s="158">
        <f>SUM(I232:J232)</f>
        <v>0</v>
      </c>
      <c r="L232" s="549"/>
      <c r="M232" s="161" t="b">
        <f t="shared" si="161"/>
        <v>1</v>
      </c>
      <c r="N232"/>
      <c r="O232" s="402">
        <f t="shared" si="162"/>
        <v>1</v>
      </c>
      <c r="P232" s="402">
        <f t="shared" si="163"/>
        <v>0</v>
      </c>
      <c r="Q232" s="402">
        <f t="shared" si="164"/>
        <v>0</v>
      </c>
      <c r="R232" s="402">
        <f t="shared" si="165"/>
        <v>0</v>
      </c>
      <c r="S232" s="403" t="b">
        <f t="shared" ref="S232:S245" si="166">SUM(O232:R232)=1</f>
        <v>1</v>
      </c>
      <c r="T232" s="106"/>
      <c r="U232" s="106"/>
      <c r="V232" s="106"/>
      <c r="W232" s="116"/>
    </row>
    <row r="233" spans="1:23" s="114" customFormat="1" ht="12.75" hidden="1" customHeight="1" outlineLevel="1" x14ac:dyDescent="0.2">
      <c r="A233" s="164" t="str">
        <f>'2-Expenditures'!A233</f>
        <v>Y</v>
      </c>
      <c r="B233" s="352" t="str">
        <f ca="1">IF(A233="N",B232,IF(LEN(B232)&lt;&gt;1,"A",IFERROR(CHAR(CODE(LOOKUP(2,1/($B$230:OFFSET(B233,-1,0)&lt;&gt;""),$B$230:OFFSET(B233,-1,0)))+1),"A")))</f>
        <v>C</v>
      </c>
      <c r="C233" s="475">
        <f>'2-Expenditures'!C233</f>
        <v>0</v>
      </c>
      <c r="D233" s="474"/>
      <c r="E233" s="149">
        <f t="shared" si="157"/>
        <v>0</v>
      </c>
      <c r="F233" s="149">
        <f t="shared" si="158"/>
        <v>0</v>
      </c>
      <c r="G233" s="149">
        <f t="shared" si="159"/>
        <v>0</v>
      </c>
      <c r="H233" s="149">
        <f t="shared" si="160"/>
        <v>0</v>
      </c>
      <c r="I233" s="147">
        <f>'2-Expenditures'!I233</f>
        <v>0</v>
      </c>
      <c r="J233" s="421"/>
      <c r="K233" s="158">
        <f>SUM(I233:J233)</f>
        <v>0</v>
      </c>
      <c r="L233" s="549"/>
      <c r="M233" s="161" t="b">
        <f t="shared" si="161"/>
        <v>1</v>
      </c>
      <c r="N233"/>
      <c r="O233" s="402">
        <f t="shared" si="162"/>
        <v>1</v>
      </c>
      <c r="P233" s="402">
        <f t="shared" si="163"/>
        <v>0</v>
      </c>
      <c r="Q233" s="402">
        <f t="shared" si="164"/>
        <v>0</v>
      </c>
      <c r="R233" s="402">
        <f t="shared" si="165"/>
        <v>0</v>
      </c>
      <c r="S233" s="403" t="b">
        <f t="shared" si="166"/>
        <v>1</v>
      </c>
      <c r="T233" s="116"/>
      <c r="U233" s="116"/>
      <c r="V233" s="116"/>
      <c r="W233" s="116"/>
    </row>
    <row r="234" spans="1:23" s="114" customFormat="1" ht="12.75" hidden="1" customHeight="1" outlineLevel="1" x14ac:dyDescent="0.2">
      <c r="A234" s="164" t="str">
        <f>'2-Expenditures'!A234</f>
        <v>Y</v>
      </c>
      <c r="B234" s="352" t="str">
        <f ca="1">IF(A234="N",B233,IF(LEN(B233)&lt;&gt;1,"A",IFERROR(CHAR(CODE(LOOKUP(2,1/($B$230:OFFSET(B234,-1,0)&lt;&gt;""),$B$230:OFFSET(B234,-1,0)))+1),"A")))</f>
        <v>D</v>
      </c>
      <c r="C234" s="475">
        <f>'2-Expenditures'!C234</f>
        <v>0</v>
      </c>
      <c r="D234" s="474"/>
      <c r="E234" s="149">
        <f t="shared" si="157"/>
        <v>0</v>
      </c>
      <c r="F234" s="149">
        <f t="shared" si="158"/>
        <v>0</v>
      </c>
      <c r="G234" s="149">
        <f t="shared" si="159"/>
        <v>0</v>
      </c>
      <c r="H234" s="149">
        <f t="shared" si="160"/>
        <v>0</v>
      </c>
      <c r="I234" s="147">
        <f>'2-Expenditures'!I234</f>
        <v>0</v>
      </c>
      <c r="J234" s="421"/>
      <c r="K234" s="158">
        <f>SUM(I234:J234)</f>
        <v>0</v>
      </c>
      <c r="L234" s="549"/>
      <c r="M234" s="161" t="b">
        <f t="shared" si="161"/>
        <v>1</v>
      </c>
      <c r="N234"/>
      <c r="O234" s="402">
        <f t="shared" si="162"/>
        <v>1</v>
      </c>
      <c r="P234" s="402">
        <f t="shared" si="163"/>
        <v>0</v>
      </c>
      <c r="Q234" s="402">
        <f t="shared" si="164"/>
        <v>0</v>
      </c>
      <c r="R234" s="402">
        <f t="shared" si="165"/>
        <v>0</v>
      </c>
      <c r="S234" s="403" t="b">
        <f t="shared" si="166"/>
        <v>1</v>
      </c>
      <c r="T234" s="116"/>
      <c r="U234" s="116"/>
      <c r="V234" s="116"/>
      <c r="W234" s="116"/>
    </row>
    <row r="235" spans="1:23" s="114" customFormat="1" ht="12.75" hidden="1" customHeight="1" outlineLevel="1" x14ac:dyDescent="0.2">
      <c r="A235" s="164" t="str">
        <f>'2-Expenditures'!A235</f>
        <v>Y</v>
      </c>
      <c r="B235" s="352" t="str">
        <f ca="1">IF(A235="N",B234,IF(LEN(B234)&lt;&gt;1,"A",IFERROR(CHAR(CODE(LOOKUP(2,1/($B$230:OFFSET(B235,-1,0)&lt;&gt;""),$B$230:OFFSET(B235,-1,0)))+1),"A")))</f>
        <v>E</v>
      </c>
      <c r="C235" s="475">
        <f>'2-Expenditures'!C235</f>
        <v>0</v>
      </c>
      <c r="D235" s="474"/>
      <c r="E235" s="149">
        <f t="shared" si="157"/>
        <v>0</v>
      </c>
      <c r="F235" s="149">
        <f t="shared" si="158"/>
        <v>0</v>
      </c>
      <c r="G235" s="149">
        <f t="shared" si="159"/>
        <v>0</v>
      </c>
      <c r="H235" s="149">
        <f t="shared" si="160"/>
        <v>0</v>
      </c>
      <c r="I235" s="147">
        <f>'2-Expenditures'!I235</f>
        <v>0</v>
      </c>
      <c r="J235" s="421"/>
      <c r="K235" s="158">
        <f>SUM(I235:J235)</f>
        <v>0</v>
      </c>
      <c r="L235" s="549"/>
      <c r="M235" s="161" t="b">
        <f t="shared" si="161"/>
        <v>1</v>
      </c>
      <c r="N235"/>
      <c r="O235" s="402">
        <f t="shared" si="162"/>
        <v>1</v>
      </c>
      <c r="P235" s="402">
        <f t="shared" si="163"/>
        <v>0</v>
      </c>
      <c r="Q235" s="402">
        <f t="shared" si="164"/>
        <v>0</v>
      </c>
      <c r="R235" s="402">
        <f t="shared" si="165"/>
        <v>0</v>
      </c>
      <c r="S235" s="403" t="b">
        <f t="shared" si="166"/>
        <v>1</v>
      </c>
      <c r="T235" s="116"/>
      <c r="U235" s="116"/>
      <c r="V235" s="116"/>
      <c r="W235" s="116"/>
    </row>
    <row r="236" spans="1:23" s="114" customFormat="1" ht="12.75" hidden="1" customHeight="1" outlineLevel="2" x14ac:dyDescent="0.2">
      <c r="A236" s="164" t="str">
        <f>'2-Expenditures'!A236</f>
        <v>N</v>
      </c>
      <c r="B236" s="352" t="str">
        <f ca="1">IF(A236="N",B235,IF(LEN(B235)&lt;&gt;1,"A",IFERROR(CHAR(CODE(LOOKUP(2,1/($B$230:OFFSET(B236,-1,0)&lt;&gt;""),$B$230:OFFSET(B236,-1,0)))+1),"A")))</f>
        <v>E</v>
      </c>
      <c r="C236" s="475">
        <f>'2-Expenditures'!C236</f>
        <v>0</v>
      </c>
      <c r="D236" s="474"/>
      <c r="E236" s="149">
        <f t="shared" si="157"/>
        <v>0</v>
      </c>
      <c r="F236" s="149">
        <f t="shared" si="158"/>
        <v>0</v>
      </c>
      <c r="G236" s="149">
        <f t="shared" si="159"/>
        <v>0</v>
      </c>
      <c r="H236" s="149">
        <f t="shared" si="160"/>
        <v>0</v>
      </c>
      <c r="I236" s="147">
        <f>'2-Expenditures'!I236</f>
        <v>0</v>
      </c>
      <c r="J236" s="421"/>
      <c r="K236" s="158">
        <f t="shared" ref="K236:K245" si="167">SUM(I236:J236)</f>
        <v>0</v>
      </c>
      <c r="L236" s="549"/>
      <c r="M236" s="161" t="b">
        <f t="shared" si="161"/>
        <v>1</v>
      </c>
      <c r="N236"/>
      <c r="O236" s="402">
        <f t="shared" si="162"/>
        <v>1</v>
      </c>
      <c r="P236" s="402">
        <f t="shared" si="163"/>
        <v>0</v>
      </c>
      <c r="Q236" s="402">
        <f t="shared" si="164"/>
        <v>0</v>
      </c>
      <c r="R236" s="402">
        <f t="shared" si="165"/>
        <v>0</v>
      </c>
      <c r="S236" s="403" t="b">
        <f t="shared" si="166"/>
        <v>1</v>
      </c>
      <c r="T236" s="116"/>
      <c r="U236" s="116"/>
      <c r="V236" s="116"/>
      <c r="W236" s="116"/>
    </row>
    <row r="237" spans="1:23" s="114" customFormat="1" ht="12.75" hidden="1" customHeight="1" outlineLevel="2" x14ac:dyDescent="0.2">
      <c r="A237" s="164" t="str">
        <f>'2-Expenditures'!A237</f>
        <v>N</v>
      </c>
      <c r="B237" s="352" t="str">
        <f ca="1">IF(A237="N",B236,IF(LEN(B236)&lt;&gt;1,"A",IFERROR(CHAR(CODE(LOOKUP(2,1/($B$230:OFFSET(B237,-1,0)&lt;&gt;""),$B$230:OFFSET(B237,-1,0)))+1),"A")))</f>
        <v>E</v>
      </c>
      <c r="C237" s="475">
        <f>'2-Expenditures'!C237</f>
        <v>0</v>
      </c>
      <c r="D237" s="474"/>
      <c r="E237" s="149">
        <f t="shared" si="157"/>
        <v>0</v>
      </c>
      <c r="F237" s="149">
        <f t="shared" si="158"/>
        <v>0</v>
      </c>
      <c r="G237" s="149">
        <f t="shared" si="159"/>
        <v>0</v>
      </c>
      <c r="H237" s="149">
        <f t="shared" si="160"/>
        <v>0</v>
      </c>
      <c r="I237" s="147">
        <f>'2-Expenditures'!I237</f>
        <v>0</v>
      </c>
      <c r="J237" s="421"/>
      <c r="K237" s="158">
        <f t="shared" si="167"/>
        <v>0</v>
      </c>
      <c r="L237" s="549"/>
      <c r="M237" s="161" t="b">
        <f t="shared" si="161"/>
        <v>1</v>
      </c>
      <c r="N237"/>
      <c r="O237" s="402">
        <f t="shared" si="162"/>
        <v>1</v>
      </c>
      <c r="P237" s="402">
        <f t="shared" si="163"/>
        <v>0</v>
      </c>
      <c r="Q237" s="402">
        <f t="shared" si="164"/>
        <v>0</v>
      </c>
      <c r="R237" s="402">
        <f t="shared" si="165"/>
        <v>0</v>
      </c>
      <c r="S237" s="403" t="b">
        <f t="shared" si="166"/>
        <v>1</v>
      </c>
      <c r="T237" s="116"/>
      <c r="U237" s="116"/>
      <c r="V237" s="116"/>
      <c r="W237" s="116"/>
    </row>
    <row r="238" spans="1:23" s="114" customFormat="1" ht="12.75" hidden="1" customHeight="1" outlineLevel="2" x14ac:dyDescent="0.2">
      <c r="A238" s="164" t="str">
        <f>'2-Expenditures'!A238</f>
        <v>N</v>
      </c>
      <c r="B238" s="352" t="str">
        <f ca="1">IF(A238="N",B237,IF(LEN(B237)&lt;&gt;1,"A",IFERROR(CHAR(CODE(LOOKUP(2,1/($B$230:OFFSET(B238,-1,0)&lt;&gt;""),$B$230:OFFSET(B238,-1,0)))+1),"A")))</f>
        <v>E</v>
      </c>
      <c r="C238" s="475">
        <f>'2-Expenditures'!C238</f>
        <v>0</v>
      </c>
      <c r="D238" s="474"/>
      <c r="E238" s="149">
        <f t="shared" si="157"/>
        <v>0</v>
      </c>
      <c r="F238" s="149">
        <f t="shared" si="158"/>
        <v>0</v>
      </c>
      <c r="G238" s="149">
        <f t="shared" si="159"/>
        <v>0</v>
      </c>
      <c r="H238" s="149">
        <f t="shared" si="160"/>
        <v>0</v>
      </c>
      <c r="I238" s="147">
        <f>'2-Expenditures'!I238</f>
        <v>0</v>
      </c>
      <c r="J238" s="421"/>
      <c r="K238" s="158">
        <f t="shared" si="167"/>
        <v>0</v>
      </c>
      <c r="L238" s="549"/>
      <c r="M238" s="161" t="b">
        <f t="shared" si="161"/>
        <v>1</v>
      </c>
      <c r="N238"/>
      <c r="O238" s="402">
        <f t="shared" si="162"/>
        <v>1</v>
      </c>
      <c r="P238" s="402">
        <f t="shared" si="163"/>
        <v>0</v>
      </c>
      <c r="Q238" s="402">
        <f t="shared" si="164"/>
        <v>0</v>
      </c>
      <c r="R238" s="402">
        <f t="shared" si="165"/>
        <v>0</v>
      </c>
      <c r="S238" s="403" t="b">
        <f t="shared" si="166"/>
        <v>1</v>
      </c>
      <c r="T238" s="116"/>
      <c r="U238" s="116"/>
      <c r="V238" s="116"/>
      <c r="W238" s="116"/>
    </row>
    <row r="239" spans="1:23" s="114" customFormat="1" ht="12.75" hidden="1" customHeight="1" outlineLevel="2" x14ac:dyDescent="0.2">
      <c r="A239" s="164" t="str">
        <f>'2-Expenditures'!A239</f>
        <v>N</v>
      </c>
      <c r="B239" s="352" t="str">
        <f ca="1">IF(A239="N",B238,IF(LEN(B238)&lt;&gt;1,"A",IFERROR(CHAR(CODE(LOOKUP(2,1/($B$230:OFFSET(B239,-1,0)&lt;&gt;""),$B$230:OFFSET(B239,-1,0)))+1),"A")))</f>
        <v>E</v>
      </c>
      <c r="C239" s="475">
        <f>'2-Expenditures'!C239</f>
        <v>0</v>
      </c>
      <c r="D239" s="474"/>
      <c r="E239" s="149">
        <f t="shared" si="157"/>
        <v>0</v>
      </c>
      <c r="F239" s="149">
        <f t="shared" si="158"/>
        <v>0</v>
      </c>
      <c r="G239" s="149">
        <f t="shared" si="159"/>
        <v>0</v>
      </c>
      <c r="H239" s="149">
        <f t="shared" si="160"/>
        <v>0</v>
      </c>
      <c r="I239" s="147">
        <f>'2-Expenditures'!I239</f>
        <v>0</v>
      </c>
      <c r="J239" s="421"/>
      <c r="K239" s="158">
        <f t="shared" si="167"/>
        <v>0</v>
      </c>
      <c r="L239" s="549"/>
      <c r="M239" s="161" t="b">
        <f t="shared" si="161"/>
        <v>1</v>
      </c>
      <c r="N239"/>
      <c r="O239" s="402">
        <f t="shared" si="162"/>
        <v>1</v>
      </c>
      <c r="P239" s="402">
        <f t="shared" si="163"/>
        <v>0</v>
      </c>
      <c r="Q239" s="402">
        <f t="shared" si="164"/>
        <v>0</v>
      </c>
      <c r="R239" s="402">
        <f t="shared" si="165"/>
        <v>0</v>
      </c>
      <c r="S239" s="403" t="b">
        <f t="shared" si="166"/>
        <v>1</v>
      </c>
      <c r="T239" s="116"/>
      <c r="U239" s="116"/>
      <c r="V239" s="116"/>
      <c r="W239" s="116"/>
    </row>
    <row r="240" spans="1:23" s="114" customFormat="1" ht="12.75" hidden="1" customHeight="1" outlineLevel="2" x14ac:dyDescent="0.2">
      <c r="A240" s="164" t="str">
        <f>'2-Expenditures'!A240</f>
        <v>N</v>
      </c>
      <c r="B240" s="352" t="str">
        <f ca="1">IF(A240="N",B239,IF(LEN(B239)&lt;&gt;1,"A",IFERROR(CHAR(CODE(LOOKUP(2,1/($B$230:OFFSET(B240,-1,0)&lt;&gt;""),$B$230:OFFSET(B240,-1,0)))+1),"A")))</f>
        <v>E</v>
      </c>
      <c r="C240" s="475">
        <f>'2-Expenditures'!C240</f>
        <v>0</v>
      </c>
      <c r="D240" s="474"/>
      <c r="E240" s="149">
        <f t="shared" si="157"/>
        <v>0</v>
      </c>
      <c r="F240" s="149">
        <f t="shared" si="158"/>
        <v>0</v>
      </c>
      <c r="G240" s="149">
        <f t="shared" si="159"/>
        <v>0</v>
      </c>
      <c r="H240" s="149">
        <f t="shared" si="160"/>
        <v>0</v>
      </c>
      <c r="I240" s="147">
        <f>'2-Expenditures'!I240</f>
        <v>0</v>
      </c>
      <c r="J240" s="421"/>
      <c r="K240" s="158">
        <f t="shared" si="167"/>
        <v>0</v>
      </c>
      <c r="L240" s="549"/>
      <c r="M240" s="161" t="b">
        <f t="shared" si="161"/>
        <v>1</v>
      </c>
      <c r="N240"/>
      <c r="O240" s="402">
        <f t="shared" si="162"/>
        <v>1</v>
      </c>
      <c r="P240" s="402">
        <f t="shared" si="163"/>
        <v>0</v>
      </c>
      <c r="Q240" s="402">
        <f t="shared" si="164"/>
        <v>0</v>
      </c>
      <c r="R240" s="402">
        <f t="shared" si="165"/>
        <v>0</v>
      </c>
      <c r="S240" s="403" t="b">
        <f t="shared" si="166"/>
        <v>1</v>
      </c>
      <c r="T240" s="116"/>
      <c r="U240" s="116"/>
      <c r="V240" s="116"/>
      <c r="W240" s="116"/>
    </row>
    <row r="241" spans="1:23" s="114" customFormat="1" ht="12.75" hidden="1" customHeight="1" outlineLevel="2" x14ac:dyDescent="0.2">
      <c r="A241" s="164" t="str">
        <f>'2-Expenditures'!A241</f>
        <v>N</v>
      </c>
      <c r="B241" s="352" t="str">
        <f ca="1">IF(A241="N",B240,IF(LEN(B240)&lt;&gt;1,"A",IFERROR(CHAR(CODE(LOOKUP(2,1/($B$230:OFFSET(B241,-1,0)&lt;&gt;""),$B$230:OFFSET(B241,-1,0)))+1),"A")))</f>
        <v>E</v>
      </c>
      <c r="C241" s="475">
        <f>'2-Expenditures'!C241</f>
        <v>0</v>
      </c>
      <c r="D241" s="474"/>
      <c r="E241" s="149">
        <f t="shared" si="157"/>
        <v>0</v>
      </c>
      <c r="F241" s="149">
        <f t="shared" si="158"/>
        <v>0</v>
      </c>
      <c r="G241" s="149">
        <f t="shared" si="159"/>
        <v>0</v>
      </c>
      <c r="H241" s="149">
        <f t="shared" si="160"/>
        <v>0</v>
      </c>
      <c r="I241" s="147">
        <f>'2-Expenditures'!I241</f>
        <v>0</v>
      </c>
      <c r="J241" s="421"/>
      <c r="K241" s="158">
        <f t="shared" si="167"/>
        <v>0</v>
      </c>
      <c r="L241" s="549"/>
      <c r="M241" s="161" t="b">
        <f t="shared" si="161"/>
        <v>1</v>
      </c>
      <c r="N241"/>
      <c r="O241" s="402">
        <f t="shared" si="162"/>
        <v>1</v>
      </c>
      <c r="P241" s="402">
        <f t="shared" si="163"/>
        <v>0</v>
      </c>
      <c r="Q241" s="402">
        <f t="shared" si="164"/>
        <v>0</v>
      </c>
      <c r="R241" s="402">
        <f t="shared" si="165"/>
        <v>0</v>
      </c>
      <c r="S241" s="403" t="b">
        <f t="shared" si="166"/>
        <v>1</v>
      </c>
      <c r="T241" s="116"/>
      <c r="U241" s="116"/>
      <c r="V241" s="116"/>
      <c r="W241" s="116"/>
    </row>
    <row r="242" spans="1:23" s="114" customFormat="1" ht="12.75" hidden="1" customHeight="1" outlineLevel="2" x14ac:dyDescent="0.2">
      <c r="A242" s="164" t="str">
        <f>'2-Expenditures'!A242</f>
        <v>N</v>
      </c>
      <c r="B242" s="352" t="str">
        <f ca="1">IF(A242="N",B241,IF(LEN(B241)&lt;&gt;1,"A",IFERROR(CHAR(CODE(LOOKUP(2,1/($B$230:OFFSET(B242,-1,0)&lt;&gt;""),$B$230:OFFSET(B242,-1,0)))+1),"A")))</f>
        <v>E</v>
      </c>
      <c r="C242" s="475">
        <f>'2-Expenditures'!C242</f>
        <v>0</v>
      </c>
      <c r="D242" s="474"/>
      <c r="E242" s="149">
        <f t="shared" si="157"/>
        <v>0</v>
      </c>
      <c r="F242" s="149">
        <f t="shared" si="158"/>
        <v>0</v>
      </c>
      <c r="G242" s="149">
        <f t="shared" si="159"/>
        <v>0</v>
      </c>
      <c r="H242" s="149">
        <f t="shared" si="160"/>
        <v>0</v>
      </c>
      <c r="I242" s="147">
        <f>'2-Expenditures'!I242</f>
        <v>0</v>
      </c>
      <c r="J242" s="421"/>
      <c r="K242" s="158">
        <f t="shared" si="167"/>
        <v>0</v>
      </c>
      <c r="L242" s="549"/>
      <c r="M242" s="161" t="b">
        <f t="shared" si="161"/>
        <v>1</v>
      </c>
      <c r="N242"/>
      <c r="O242" s="402">
        <f t="shared" si="162"/>
        <v>1</v>
      </c>
      <c r="P242" s="402">
        <f t="shared" si="163"/>
        <v>0</v>
      </c>
      <c r="Q242" s="402">
        <f t="shared" si="164"/>
        <v>0</v>
      </c>
      <c r="R242" s="402">
        <f t="shared" si="165"/>
        <v>0</v>
      </c>
      <c r="S242" s="403" t="b">
        <f t="shared" si="166"/>
        <v>1</v>
      </c>
      <c r="T242" s="116"/>
      <c r="U242" s="116"/>
      <c r="V242" s="116"/>
      <c r="W242" s="116"/>
    </row>
    <row r="243" spans="1:23" s="114" customFormat="1" ht="12.75" hidden="1" customHeight="1" outlineLevel="2" x14ac:dyDescent="0.2">
      <c r="A243" s="164" t="str">
        <f>'2-Expenditures'!A243</f>
        <v>N</v>
      </c>
      <c r="B243" s="352" t="str">
        <f ca="1">IF(A243="N",B242,IF(LEN(B242)&lt;&gt;1,"A",IFERROR(CHAR(CODE(LOOKUP(2,1/($B$230:OFFSET(B243,-1,0)&lt;&gt;""),$B$230:OFFSET(B243,-1,0)))+1),"A")))</f>
        <v>E</v>
      </c>
      <c r="C243" s="475">
        <f>'2-Expenditures'!C243</f>
        <v>0</v>
      </c>
      <c r="D243" s="474"/>
      <c r="E243" s="149">
        <f t="shared" si="157"/>
        <v>0</v>
      </c>
      <c r="F243" s="149">
        <f t="shared" si="158"/>
        <v>0</v>
      </c>
      <c r="G243" s="149">
        <f t="shared" si="159"/>
        <v>0</v>
      </c>
      <c r="H243" s="149">
        <f t="shared" si="160"/>
        <v>0</v>
      </c>
      <c r="I243" s="147">
        <f>'2-Expenditures'!I243</f>
        <v>0</v>
      </c>
      <c r="J243" s="421"/>
      <c r="K243" s="158">
        <f t="shared" si="167"/>
        <v>0</v>
      </c>
      <c r="L243" s="549"/>
      <c r="M243" s="161" t="b">
        <f t="shared" si="161"/>
        <v>1</v>
      </c>
      <c r="N243"/>
      <c r="O243" s="402">
        <f t="shared" si="162"/>
        <v>1</v>
      </c>
      <c r="P243" s="402">
        <f t="shared" si="163"/>
        <v>0</v>
      </c>
      <c r="Q243" s="402">
        <f t="shared" si="164"/>
        <v>0</v>
      </c>
      <c r="R243" s="402">
        <f t="shared" si="165"/>
        <v>0</v>
      </c>
      <c r="S243" s="403" t="b">
        <f t="shared" si="166"/>
        <v>1</v>
      </c>
      <c r="T243" s="116"/>
      <c r="U243" s="116"/>
      <c r="V243" s="116"/>
      <c r="W243" s="116"/>
    </row>
    <row r="244" spans="1:23" s="114" customFormat="1" ht="12.75" hidden="1" customHeight="1" outlineLevel="2" x14ac:dyDescent="0.2">
      <c r="A244" s="164" t="str">
        <f>'2-Expenditures'!A244</f>
        <v>N</v>
      </c>
      <c r="B244" s="352" t="str">
        <f ca="1">IF(A244="N",B243,IF(LEN(B243)&lt;&gt;1,"A",IFERROR(CHAR(CODE(LOOKUP(2,1/($B$230:OFFSET(B244,-1,0)&lt;&gt;""),$B$230:OFFSET(B244,-1,0)))+1),"A")))</f>
        <v>E</v>
      </c>
      <c r="C244" s="475">
        <f>'2-Expenditures'!C244</f>
        <v>0</v>
      </c>
      <c r="D244" s="474"/>
      <c r="E244" s="149">
        <f t="shared" si="157"/>
        <v>0</v>
      </c>
      <c r="F244" s="149">
        <f t="shared" si="158"/>
        <v>0</v>
      </c>
      <c r="G244" s="149">
        <f t="shared" si="159"/>
        <v>0</v>
      </c>
      <c r="H244" s="149">
        <f t="shared" si="160"/>
        <v>0</v>
      </c>
      <c r="I244" s="147">
        <f>'2-Expenditures'!I244</f>
        <v>0</v>
      </c>
      <c r="J244" s="421"/>
      <c r="K244" s="158">
        <f t="shared" si="167"/>
        <v>0</v>
      </c>
      <c r="L244" s="549"/>
      <c r="M244" s="161" t="b">
        <f t="shared" si="161"/>
        <v>1</v>
      </c>
      <c r="N244"/>
      <c r="O244" s="402">
        <f t="shared" si="162"/>
        <v>1</v>
      </c>
      <c r="P244" s="402">
        <f t="shared" si="163"/>
        <v>0</v>
      </c>
      <c r="Q244" s="402">
        <f t="shared" si="164"/>
        <v>0</v>
      </c>
      <c r="R244" s="402">
        <f t="shared" si="165"/>
        <v>0</v>
      </c>
      <c r="S244" s="403" t="b">
        <f t="shared" si="166"/>
        <v>1</v>
      </c>
      <c r="T244" s="116"/>
      <c r="U244" s="116"/>
      <c r="V244" s="116"/>
      <c r="W244" s="314"/>
    </row>
    <row r="245" spans="1:23" s="114" customFormat="1" ht="12.75" hidden="1" customHeight="1" outlineLevel="2" thickBot="1" x14ac:dyDescent="0.25">
      <c r="A245" s="164" t="str">
        <f>'2-Expenditures'!A245</f>
        <v>N</v>
      </c>
      <c r="B245" s="352" t="str">
        <f ca="1">IF(A245="N",B244,IF(LEN(B244)&lt;&gt;1,"A",IFERROR(CHAR(CODE(LOOKUP(2,1/($B$230:OFFSET(B245,-1,0)&lt;&gt;""),$B$230:OFFSET(B245,-1,0)))+1),"A")))</f>
        <v>E</v>
      </c>
      <c r="C245" s="475">
        <f>'2-Expenditures'!C245</f>
        <v>0</v>
      </c>
      <c r="D245" s="474"/>
      <c r="E245" s="149">
        <f t="shared" si="157"/>
        <v>0</v>
      </c>
      <c r="F245" s="149">
        <f t="shared" si="158"/>
        <v>0</v>
      </c>
      <c r="G245" s="149">
        <f t="shared" si="159"/>
        <v>0</v>
      </c>
      <c r="H245" s="149">
        <f t="shared" si="160"/>
        <v>0</v>
      </c>
      <c r="I245" s="147">
        <f>'2-Expenditures'!I245</f>
        <v>0</v>
      </c>
      <c r="J245" s="421"/>
      <c r="K245" s="158">
        <f t="shared" si="167"/>
        <v>0</v>
      </c>
      <c r="L245" s="549"/>
      <c r="M245" s="161" t="b">
        <f t="shared" si="161"/>
        <v>1</v>
      </c>
      <c r="N245"/>
      <c r="O245" s="402">
        <f t="shared" si="162"/>
        <v>1</v>
      </c>
      <c r="P245" s="402">
        <f t="shared" si="163"/>
        <v>0</v>
      </c>
      <c r="Q245" s="402">
        <f t="shared" si="164"/>
        <v>0</v>
      </c>
      <c r="R245" s="402">
        <f t="shared" si="165"/>
        <v>0</v>
      </c>
      <c r="S245" s="403" t="b">
        <f t="shared" si="166"/>
        <v>1</v>
      </c>
      <c r="T245" s="116"/>
      <c r="U245" s="116"/>
      <c r="V245" s="116"/>
      <c r="W245" s="116"/>
    </row>
    <row r="246" spans="1:23" s="114" customFormat="1" ht="13.5" hidden="1" outlineLevel="1" thickTop="1" x14ac:dyDescent="0.2">
      <c r="A246" s="164">
        <f>'2-Expenditures'!A246</f>
        <v>0</v>
      </c>
      <c r="B246" s="354" t="str">
        <f ca="1">IFERROR(CHAR(CODE(LOOKUP(2,1/(B231:OFFSET(B246,-1,0)&lt;&gt;""),B231:OFFSET(B246,-1,0)))+1),"A")</f>
        <v>F</v>
      </c>
      <c r="C246" s="462" t="s">
        <v>2405</v>
      </c>
      <c r="D246" s="472"/>
      <c r="E246" s="376">
        <f ca="1">SUMIFS(E231:OFFSET(E246,-1,0),$A231:OFFSET($A246,-1,0),"Y")</f>
        <v>0</v>
      </c>
      <c r="F246" s="376">
        <f ca="1">SUMIFS(F231:OFFSET(F246,-1,0),$A231:OFFSET($A246,-1,0),"Y")</f>
        <v>0</v>
      </c>
      <c r="G246" s="376">
        <f ca="1">SUMIFS(G231:OFFSET(G246,-1,0),$A231:OFFSET($A246,-1,0),"Y")</f>
        <v>0</v>
      </c>
      <c r="H246" s="376">
        <f ca="1">SUMIFS(H231:OFFSET(H246,-1,0),$A231:OFFSET($A246,-1,0),"Y")</f>
        <v>0</v>
      </c>
      <c r="I246" s="376">
        <f ca="1">SUMIFS(I231:OFFSET(I246,-1,0),$A231:OFFSET($A246,-1,0),"Y")</f>
        <v>0</v>
      </c>
      <c r="J246" s="422"/>
      <c r="K246" s="358">
        <f ca="1">SUMIFS(K231:OFFSET(K246,-1,0),$A231:OFFSET($A246,-1,0),"Y")</f>
        <v>0</v>
      </c>
      <c r="L246" s="380"/>
      <c r="M246" s="378" t="b">
        <f t="shared" ca="1" si="161"/>
        <v>1</v>
      </c>
      <c r="N246"/>
      <c r="O246" s="402">
        <f ca="1">IF($I246&gt;0,E246/$I246,E$2)</f>
        <v>1</v>
      </c>
      <c r="P246" s="402">
        <f t="shared" ref="P246" ca="1" si="168">IF($I246&gt;0,F246/$I246,F$2)</f>
        <v>0</v>
      </c>
      <c r="Q246" s="402">
        <f t="shared" ref="Q246" ca="1" si="169">IF($I246&gt;0,G246/$I246,G$2)</f>
        <v>0</v>
      </c>
      <c r="R246" s="402">
        <f t="shared" ref="R246" ca="1" si="170">IF($I246&gt;0,H246/$I246,H$2)</f>
        <v>0</v>
      </c>
      <c r="S246" s="400" t="b">
        <f t="shared" ref="S246" ca="1" si="171">SUM(O246:R246)=1</f>
        <v>1</v>
      </c>
      <c r="T246" s="182" t="s">
        <v>2570</v>
      </c>
      <c r="U246" s="182"/>
      <c r="V246" s="182"/>
      <c r="W246" s="116"/>
    </row>
    <row r="247" spans="1:23" collapsed="1" x14ac:dyDescent="0.2">
      <c r="A247" s="164">
        <f>'2-Expenditures'!A247</f>
        <v>0</v>
      </c>
      <c r="T247" s="116"/>
      <c r="U247" s="116"/>
      <c r="V247" s="116"/>
    </row>
    <row r="248" spans="1:23" x14ac:dyDescent="0.2">
      <c r="A248" s="164">
        <f>'2-Expenditures'!A248</f>
        <v>0</v>
      </c>
      <c r="B248" s="102" t="s">
        <v>2278</v>
      </c>
      <c r="C248" s="319" t="s">
        <v>2407</v>
      </c>
      <c r="T248" s="116"/>
      <c r="U248" s="116"/>
      <c r="V248" s="116"/>
    </row>
    <row r="249" spans="1:23" s="114" customFormat="1" ht="15.75" hidden="1" outlineLevel="1" x14ac:dyDescent="0.2">
      <c r="A249" s="164">
        <f>'2-Expenditures'!A249</f>
        <v>0</v>
      </c>
      <c r="B249" s="121" t="s">
        <v>2278</v>
      </c>
      <c r="C249" s="121" t="str">
        <f>INDEX('Salary and Cost Data'!$AJ$2:$AN$2,MATCH('2-Expenditures'!B249,'Salary and Cost Data'!$AJ$5:$AN$5,0))</f>
        <v>FY 2027-28</v>
      </c>
      <c r="D249" s="121"/>
      <c r="E249" s="121"/>
      <c r="F249" s="121"/>
      <c r="G249" s="121"/>
      <c r="H249" s="121"/>
      <c r="I249" s="121"/>
      <c r="J249" s="121"/>
      <c r="K249" s="121"/>
      <c r="L249" s="121"/>
      <c r="M249" s="121"/>
      <c r="N249" s="121"/>
      <c r="O249" s="495"/>
      <c r="P249" s="495"/>
      <c r="Q249" s="495"/>
      <c r="R249" s="495"/>
      <c r="S249" s="121"/>
      <c r="W249" s="116"/>
    </row>
    <row r="250" spans="1:23" s="114" customFormat="1" ht="15.75" hidden="1" outlineLevel="1" x14ac:dyDescent="0.2">
      <c r="A250" s="164">
        <f>'2-Expenditures'!A250</f>
        <v>0</v>
      </c>
      <c r="B250" s="122"/>
      <c r="C250" s="120"/>
      <c r="D250" s="116"/>
      <c r="E250" s="116"/>
      <c r="F250" s="116"/>
      <c r="G250" s="116"/>
      <c r="H250" s="116"/>
      <c r="I250" s="116"/>
      <c r="J250" s="116"/>
      <c r="K250" s="116"/>
      <c r="L250" s="116"/>
      <c r="M250" s="116"/>
      <c r="N250"/>
      <c r="O250" s="491"/>
      <c r="P250" s="491"/>
      <c r="Q250" s="491"/>
      <c r="R250" s="491"/>
      <c r="S250" s="116"/>
      <c r="W250" s="116"/>
    </row>
    <row r="251" spans="1:23" s="311" customFormat="1" ht="19.899999999999999" hidden="1" customHeight="1" outlineLevel="1" x14ac:dyDescent="0.2">
      <c r="A251" s="323">
        <f>'2-Expenditures'!A251</f>
        <v>0</v>
      </c>
      <c r="B251" s="118" t="s">
        <v>2614</v>
      </c>
      <c r="C251" s="312"/>
      <c r="D251" s="312"/>
      <c r="E251" s="312"/>
      <c r="F251" s="312"/>
      <c r="G251" s="312"/>
      <c r="H251" s="312"/>
      <c r="I251" s="312"/>
      <c r="J251" s="312"/>
      <c r="K251" s="312"/>
      <c r="L251" s="373"/>
      <c r="M251" s="312"/>
      <c r="N251"/>
      <c r="O251" s="496"/>
      <c r="P251" s="496"/>
      <c r="Q251" s="496"/>
      <c r="R251" s="496"/>
      <c r="S251" s="312"/>
      <c r="W251" s="116"/>
    </row>
    <row r="252" spans="1:23" s="114" customFormat="1" ht="25.5" hidden="1" outlineLevel="1" x14ac:dyDescent="0.2">
      <c r="A252" s="164" t="str">
        <f>'2-Expenditures'!A252</f>
        <v>Include?</v>
      </c>
      <c r="B252" s="353" t="s">
        <v>2317</v>
      </c>
      <c r="C252" s="350" t="s">
        <v>2286</v>
      </c>
      <c r="D252" s="351" t="s">
        <v>2287</v>
      </c>
      <c r="E252" s="412" t="s">
        <v>2292</v>
      </c>
      <c r="F252" s="412" t="s">
        <v>2293</v>
      </c>
      <c r="G252" s="412" t="s">
        <v>2294</v>
      </c>
      <c r="H252" s="412" t="s">
        <v>2295</v>
      </c>
      <c r="I252" s="351" t="s">
        <v>2314</v>
      </c>
      <c r="J252" s="423" t="s">
        <v>2291</v>
      </c>
      <c r="K252" s="351" t="s">
        <v>2338</v>
      </c>
      <c r="L252" s="547" t="s">
        <v>2337</v>
      </c>
      <c r="M252" s="351" t="s">
        <v>2430</v>
      </c>
      <c r="N252"/>
      <c r="O252" s="408" t="s">
        <v>2292</v>
      </c>
      <c r="P252" s="397" t="s">
        <v>2293</v>
      </c>
      <c r="Q252" s="397" t="s">
        <v>2294</v>
      </c>
      <c r="R252" s="397" t="s">
        <v>2295</v>
      </c>
      <c r="S252" s="398" t="s">
        <v>2430</v>
      </c>
      <c r="W252" s="116"/>
    </row>
    <row r="253" spans="1:23" hidden="1" outlineLevel="1" x14ac:dyDescent="0.2">
      <c r="A253" s="164" t="str">
        <f>'2-Expenditures'!A253</f>
        <v>Y</v>
      </c>
      <c r="B253" s="268" t="str">
        <f ca="1">IF(A253="N",B252,IF(LEN(B252)&lt;&gt;1,"A",IFERROR(CHAR(CODE(LOOKUP(2,1/($B$252:OFFSET(B253,-1,0)&lt;&gt;""),$B$252:OFFSET(B253,-1,0)))+1),"A")))</f>
        <v>A</v>
      </c>
      <c r="C253" s="143">
        <f>'2-Expenditures'!C253</f>
        <v>0</v>
      </c>
      <c r="D253" s="144">
        <f>'2-Expenditures'!E253</f>
        <v>0</v>
      </c>
      <c r="E253" s="149">
        <f t="shared" ref="E253:E267" si="172">$I253*O253</f>
        <v>0</v>
      </c>
      <c r="F253" s="149">
        <f t="shared" ref="F253:F267" si="173">$I253*P253</f>
        <v>0</v>
      </c>
      <c r="G253" s="149">
        <f t="shared" ref="G253:G267" si="174">$I253*Q253</f>
        <v>0</v>
      </c>
      <c r="H253" s="149">
        <f t="shared" ref="H253:H267" si="175">$I253*R253</f>
        <v>0</v>
      </c>
      <c r="I253" s="148">
        <f>'2-Expenditures'!I253</f>
        <v>0</v>
      </c>
      <c r="J253" s="420"/>
      <c r="K253" s="158">
        <f>SUM(I253:J253)</f>
        <v>0</v>
      </c>
      <c r="L253" s="550" t="s">
        <v>2654</v>
      </c>
      <c r="M253" s="161" t="b">
        <f>SUM(E253:H253)=I253</f>
        <v>1</v>
      </c>
      <c r="O253" s="402">
        <f t="shared" ref="O253:O267" si="176">E$2</f>
        <v>1</v>
      </c>
      <c r="P253" s="402">
        <f t="shared" ref="P253:P267" si="177">F$2</f>
        <v>0</v>
      </c>
      <c r="Q253" s="402">
        <f t="shared" ref="Q253:Q267" si="178">G$2</f>
        <v>0</v>
      </c>
      <c r="R253" s="402">
        <f t="shared" ref="R253:R267" si="179">H$2</f>
        <v>0</v>
      </c>
      <c r="S253" s="400" t="b">
        <f>SUM(O253:R253)=1</f>
        <v>1</v>
      </c>
    </row>
    <row r="254" spans="1:23" hidden="1" outlineLevel="1" x14ac:dyDescent="0.2">
      <c r="A254" s="164" t="str">
        <f>'2-Expenditures'!A254</f>
        <v>Y</v>
      </c>
      <c r="B254" s="268" t="str">
        <f ca="1">IF(A254="N",B253,IF(LEN(B253)&lt;&gt;1,"A",IFERROR(CHAR(CODE(LOOKUP(2,1/($B$252:OFFSET(B254,-1,0)&lt;&gt;""),$B$252:OFFSET(B254,-1,0)))+1),"A")))</f>
        <v>B</v>
      </c>
      <c r="C254" s="143">
        <f>'2-Expenditures'!C254</f>
        <v>0</v>
      </c>
      <c r="D254" s="144">
        <f>'2-Expenditures'!E254</f>
        <v>0</v>
      </c>
      <c r="E254" s="149">
        <f t="shared" si="172"/>
        <v>0</v>
      </c>
      <c r="F254" s="149">
        <f t="shared" si="173"/>
        <v>0</v>
      </c>
      <c r="G254" s="149">
        <f t="shared" si="174"/>
        <v>0</v>
      </c>
      <c r="H254" s="149">
        <f t="shared" si="175"/>
        <v>0</v>
      </c>
      <c r="I254" s="148">
        <f>'2-Expenditures'!I254</f>
        <v>0</v>
      </c>
      <c r="J254" s="421"/>
      <c r="K254" s="158">
        <f t="shared" ref="K254:K267" si="180">SUM(I254:J254)</f>
        <v>0</v>
      </c>
      <c r="L254" s="550" t="s">
        <v>2654</v>
      </c>
      <c r="M254" s="161" t="b">
        <f>SUM(E254:H254)=I254</f>
        <v>1</v>
      </c>
      <c r="O254" s="402">
        <f t="shared" si="176"/>
        <v>1</v>
      </c>
      <c r="P254" s="402">
        <f t="shared" si="177"/>
        <v>0</v>
      </c>
      <c r="Q254" s="402">
        <f t="shared" si="178"/>
        <v>0</v>
      </c>
      <c r="R254" s="402">
        <f t="shared" si="179"/>
        <v>0</v>
      </c>
      <c r="S254" s="400" t="b">
        <f>SUM(O254:R254)=1</f>
        <v>1</v>
      </c>
    </row>
    <row r="255" spans="1:23" hidden="1" outlineLevel="1" x14ac:dyDescent="0.2">
      <c r="A255" s="164" t="str">
        <f>'2-Expenditures'!A255</f>
        <v>Y</v>
      </c>
      <c r="B255" s="268" t="str">
        <f ca="1">IF(A255="N",B254,IF(LEN(B254)&lt;&gt;1,"A",IFERROR(CHAR(CODE(LOOKUP(2,1/($B$252:OFFSET(B255,-1,0)&lt;&gt;""),$B$252:OFFSET(B255,-1,0)))+1),"A")))</f>
        <v>C</v>
      </c>
      <c r="C255" s="143">
        <f>'2-Expenditures'!C255</f>
        <v>0</v>
      </c>
      <c r="D255" s="144">
        <f>'2-Expenditures'!E255</f>
        <v>0</v>
      </c>
      <c r="E255" s="149">
        <f t="shared" si="172"/>
        <v>0</v>
      </c>
      <c r="F255" s="149">
        <f t="shared" si="173"/>
        <v>0</v>
      </c>
      <c r="G255" s="149">
        <f t="shared" si="174"/>
        <v>0</v>
      </c>
      <c r="H255" s="149">
        <f t="shared" si="175"/>
        <v>0</v>
      </c>
      <c r="I255" s="148">
        <f>'2-Expenditures'!I255</f>
        <v>0</v>
      </c>
      <c r="J255" s="421"/>
      <c r="K255" s="158">
        <f t="shared" si="180"/>
        <v>0</v>
      </c>
      <c r="L255" s="550" t="s">
        <v>2654</v>
      </c>
      <c r="M255" s="161" t="b">
        <f>SUM(E255:H255)=I255</f>
        <v>1</v>
      </c>
      <c r="O255" s="402">
        <f t="shared" si="176"/>
        <v>1</v>
      </c>
      <c r="P255" s="402">
        <f t="shared" si="177"/>
        <v>0</v>
      </c>
      <c r="Q255" s="402">
        <f t="shared" si="178"/>
        <v>0</v>
      </c>
      <c r="R255" s="402">
        <f t="shared" si="179"/>
        <v>0</v>
      </c>
      <c r="S255" s="400" t="b">
        <f>SUM(O255:R255)=1</f>
        <v>1</v>
      </c>
    </row>
    <row r="256" spans="1:23" hidden="1" outlineLevel="1" x14ac:dyDescent="0.2">
      <c r="A256" s="164" t="str">
        <f>'2-Expenditures'!A256</f>
        <v>Y</v>
      </c>
      <c r="B256" s="268" t="str">
        <f ca="1">IF(A256="N",B255,IF(LEN(B255)&lt;&gt;1,"A",IFERROR(CHAR(CODE(LOOKUP(2,1/($B$252:OFFSET(B256,-1,0)&lt;&gt;""),$B$252:OFFSET(B256,-1,0)))+1),"A")))</f>
        <v>D</v>
      </c>
      <c r="C256" s="143">
        <f>'2-Expenditures'!C256</f>
        <v>0</v>
      </c>
      <c r="D256" s="144">
        <f>'2-Expenditures'!E256</f>
        <v>0</v>
      </c>
      <c r="E256" s="149">
        <f t="shared" si="172"/>
        <v>0</v>
      </c>
      <c r="F256" s="149">
        <f t="shared" si="173"/>
        <v>0</v>
      </c>
      <c r="G256" s="149">
        <f t="shared" si="174"/>
        <v>0</v>
      </c>
      <c r="H256" s="149">
        <f t="shared" si="175"/>
        <v>0</v>
      </c>
      <c r="I256" s="148">
        <f>'2-Expenditures'!I256</f>
        <v>0</v>
      </c>
      <c r="J256" s="421"/>
      <c r="K256" s="158">
        <f t="shared" si="180"/>
        <v>0</v>
      </c>
      <c r="L256" s="550" t="s">
        <v>2654</v>
      </c>
      <c r="M256" s="161" t="b">
        <f>SUM(E256:H256)=I256</f>
        <v>1</v>
      </c>
      <c r="O256" s="402">
        <f t="shared" si="176"/>
        <v>1</v>
      </c>
      <c r="P256" s="402">
        <f t="shared" si="177"/>
        <v>0</v>
      </c>
      <c r="Q256" s="402">
        <f t="shared" si="178"/>
        <v>0</v>
      </c>
      <c r="R256" s="402">
        <f t="shared" si="179"/>
        <v>0</v>
      </c>
      <c r="S256" s="400" t="b">
        <f>SUM(O256:R256)=1</f>
        <v>1</v>
      </c>
    </row>
    <row r="257" spans="1:23" hidden="1" outlineLevel="1" x14ac:dyDescent="0.2">
      <c r="A257" s="164" t="str">
        <f>'2-Expenditures'!A257</f>
        <v>Y</v>
      </c>
      <c r="B257" s="268" t="str">
        <f ca="1">IF(A257="N",B256,IF(LEN(B256)&lt;&gt;1,"A",IFERROR(CHAR(CODE(LOOKUP(2,1/($B$252:OFFSET(B257,-1,0)&lt;&gt;""),$B$252:OFFSET(B257,-1,0)))+1),"A")))</f>
        <v>E</v>
      </c>
      <c r="C257" s="143">
        <f>'2-Expenditures'!C257</f>
        <v>0</v>
      </c>
      <c r="D257" s="144">
        <f>'2-Expenditures'!E257</f>
        <v>0</v>
      </c>
      <c r="E257" s="149">
        <f t="shared" si="172"/>
        <v>0</v>
      </c>
      <c r="F257" s="149">
        <f t="shared" si="173"/>
        <v>0</v>
      </c>
      <c r="G257" s="149">
        <f t="shared" si="174"/>
        <v>0</v>
      </c>
      <c r="H257" s="149">
        <f t="shared" si="175"/>
        <v>0</v>
      </c>
      <c r="I257" s="148">
        <f>'2-Expenditures'!I257</f>
        <v>0</v>
      </c>
      <c r="J257" s="421"/>
      <c r="K257" s="158">
        <f t="shared" si="180"/>
        <v>0</v>
      </c>
      <c r="L257" s="550" t="s">
        <v>2654</v>
      </c>
      <c r="M257" s="161" t="b">
        <f>SUM(E257:H257)=I257</f>
        <v>1</v>
      </c>
      <c r="O257" s="402">
        <f t="shared" si="176"/>
        <v>1</v>
      </c>
      <c r="P257" s="402">
        <f t="shared" si="177"/>
        <v>0</v>
      </c>
      <c r="Q257" s="402">
        <f t="shared" si="178"/>
        <v>0</v>
      </c>
      <c r="R257" s="402">
        <f t="shared" si="179"/>
        <v>0</v>
      </c>
      <c r="S257" s="400" t="b">
        <f>SUM(O257:R257)=1</f>
        <v>1</v>
      </c>
    </row>
    <row r="258" spans="1:23" hidden="1" outlineLevel="2" x14ac:dyDescent="0.2">
      <c r="A258" s="164" t="str">
        <f>'2-Expenditures'!A258</f>
        <v>N</v>
      </c>
      <c r="B258" s="268" t="str">
        <f ca="1">IF(A258="N",B257,IF(LEN(B257)&lt;&gt;1,"A",IFERROR(CHAR(CODE(LOOKUP(2,1/($B$252:OFFSET(B258,-1,0)&lt;&gt;""),$B$252:OFFSET(B258,-1,0)))+1),"A")))</f>
        <v>E</v>
      </c>
      <c r="C258" s="143">
        <f>'2-Expenditures'!C258</f>
        <v>0</v>
      </c>
      <c r="D258" s="144">
        <f>'2-Expenditures'!E258</f>
        <v>0</v>
      </c>
      <c r="E258" s="149">
        <f t="shared" si="172"/>
        <v>0</v>
      </c>
      <c r="F258" s="149">
        <f t="shared" si="173"/>
        <v>0</v>
      </c>
      <c r="G258" s="149">
        <f t="shared" si="174"/>
        <v>0</v>
      </c>
      <c r="H258" s="149">
        <f t="shared" si="175"/>
        <v>0</v>
      </c>
      <c r="I258" s="148">
        <f>'2-Expenditures'!I258</f>
        <v>0</v>
      </c>
      <c r="J258" s="421"/>
      <c r="K258" s="158">
        <f t="shared" si="180"/>
        <v>0</v>
      </c>
      <c r="L258" s="550" t="s">
        <v>2654</v>
      </c>
      <c r="M258" s="161" t="b">
        <f t="shared" ref="M258:M267" si="181">SUM(E258:H258)=I258</f>
        <v>1</v>
      </c>
      <c r="O258" s="402">
        <f t="shared" si="176"/>
        <v>1</v>
      </c>
      <c r="P258" s="402">
        <f t="shared" si="177"/>
        <v>0</v>
      </c>
      <c r="Q258" s="402">
        <f t="shared" si="178"/>
        <v>0</v>
      </c>
      <c r="R258" s="402">
        <f t="shared" si="179"/>
        <v>0</v>
      </c>
      <c r="S258" s="400" t="b">
        <f t="shared" ref="S258:S268" si="182">SUM(O258:R258)=1</f>
        <v>1</v>
      </c>
    </row>
    <row r="259" spans="1:23" hidden="1" outlineLevel="2" x14ac:dyDescent="0.2">
      <c r="A259" s="164" t="str">
        <f>'2-Expenditures'!A259</f>
        <v>N</v>
      </c>
      <c r="B259" s="268" t="str">
        <f ca="1">IF(A259="N",B258,IF(LEN(B258)&lt;&gt;1,"A",IFERROR(CHAR(CODE(LOOKUP(2,1/($B$252:OFFSET(B259,-1,0)&lt;&gt;""),$B$252:OFFSET(B259,-1,0)))+1),"A")))</f>
        <v>E</v>
      </c>
      <c r="C259" s="143">
        <f>'2-Expenditures'!C259</f>
        <v>0</v>
      </c>
      <c r="D259" s="144">
        <f>'2-Expenditures'!E259</f>
        <v>0</v>
      </c>
      <c r="E259" s="149">
        <f t="shared" si="172"/>
        <v>0</v>
      </c>
      <c r="F259" s="149">
        <f t="shared" si="173"/>
        <v>0</v>
      </c>
      <c r="G259" s="149">
        <f t="shared" si="174"/>
        <v>0</v>
      </c>
      <c r="H259" s="149">
        <f t="shared" si="175"/>
        <v>0</v>
      </c>
      <c r="I259" s="148">
        <f>'2-Expenditures'!I259</f>
        <v>0</v>
      </c>
      <c r="J259" s="421"/>
      <c r="K259" s="158">
        <f t="shared" si="180"/>
        <v>0</v>
      </c>
      <c r="L259" s="550" t="s">
        <v>2654</v>
      </c>
      <c r="M259" s="161" t="b">
        <f t="shared" si="181"/>
        <v>1</v>
      </c>
      <c r="O259" s="402">
        <f t="shared" si="176"/>
        <v>1</v>
      </c>
      <c r="P259" s="402">
        <f t="shared" si="177"/>
        <v>0</v>
      </c>
      <c r="Q259" s="402">
        <f t="shared" si="178"/>
        <v>0</v>
      </c>
      <c r="R259" s="402">
        <f t="shared" si="179"/>
        <v>0</v>
      </c>
      <c r="S259" s="400" t="b">
        <f t="shared" si="182"/>
        <v>1</v>
      </c>
    </row>
    <row r="260" spans="1:23" hidden="1" outlineLevel="2" x14ac:dyDescent="0.2">
      <c r="A260" s="164" t="str">
        <f>'2-Expenditures'!A260</f>
        <v>N</v>
      </c>
      <c r="B260" s="268" t="str">
        <f ca="1">IF(A260="N",B259,IF(LEN(B259)&lt;&gt;1,"A",IFERROR(CHAR(CODE(LOOKUP(2,1/($B$252:OFFSET(B260,-1,0)&lt;&gt;""),$B$252:OFFSET(B260,-1,0)))+1),"A")))</f>
        <v>E</v>
      </c>
      <c r="C260" s="143">
        <f>'2-Expenditures'!C260</f>
        <v>0</v>
      </c>
      <c r="D260" s="144">
        <f>'2-Expenditures'!E260</f>
        <v>0</v>
      </c>
      <c r="E260" s="149">
        <f t="shared" si="172"/>
        <v>0</v>
      </c>
      <c r="F260" s="149">
        <f t="shared" si="173"/>
        <v>0</v>
      </c>
      <c r="G260" s="149">
        <f t="shared" si="174"/>
        <v>0</v>
      </c>
      <c r="H260" s="149">
        <f t="shared" si="175"/>
        <v>0</v>
      </c>
      <c r="I260" s="148">
        <f>'2-Expenditures'!I260</f>
        <v>0</v>
      </c>
      <c r="J260" s="421"/>
      <c r="K260" s="158">
        <f t="shared" si="180"/>
        <v>0</v>
      </c>
      <c r="L260" s="550" t="s">
        <v>2654</v>
      </c>
      <c r="M260" s="161" t="b">
        <f t="shared" si="181"/>
        <v>1</v>
      </c>
      <c r="O260" s="402">
        <f t="shared" si="176"/>
        <v>1</v>
      </c>
      <c r="P260" s="402">
        <f t="shared" si="177"/>
        <v>0</v>
      </c>
      <c r="Q260" s="402">
        <f t="shared" si="178"/>
        <v>0</v>
      </c>
      <c r="R260" s="402">
        <f t="shared" si="179"/>
        <v>0</v>
      </c>
      <c r="S260" s="400" t="b">
        <f t="shared" si="182"/>
        <v>1</v>
      </c>
    </row>
    <row r="261" spans="1:23" hidden="1" outlineLevel="2" x14ac:dyDescent="0.2">
      <c r="A261" s="164" t="str">
        <f>'2-Expenditures'!A261</f>
        <v>N</v>
      </c>
      <c r="B261" s="268" t="str">
        <f ca="1">IF(A261="N",B260,IF(LEN(B260)&lt;&gt;1,"A",IFERROR(CHAR(CODE(LOOKUP(2,1/($B$252:OFFSET(B261,-1,0)&lt;&gt;""),$B$252:OFFSET(B261,-1,0)))+1),"A")))</f>
        <v>E</v>
      </c>
      <c r="C261" s="143">
        <f>'2-Expenditures'!C261</f>
        <v>0</v>
      </c>
      <c r="D261" s="144">
        <f>'2-Expenditures'!E261</f>
        <v>0</v>
      </c>
      <c r="E261" s="149">
        <f t="shared" si="172"/>
        <v>0</v>
      </c>
      <c r="F261" s="149">
        <f t="shared" si="173"/>
        <v>0</v>
      </c>
      <c r="G261" s="149">
        <f t="shared" si="174"/>
        <v>0</v>
      </c>
      <c r="H261" s="149">
        <f t="shared" si="175"/>
        <v>0</v>
      </c>
      <c r="I261" s="148">
        <f>'2-Expenditures'!I261</f>
        <v>0</v>
      </c>
      <c r="J261" s="421"/>
      <c r="K261" s="158">
        <f t="shared" si="180"/>
        <v>0</v>
      </c>
      <c r="L261" s="550" t="s">
        <v>2654</v>
      </c>
      <c r="M261" s="161" t="b">
        <f t="shared" si="181"/>
        <v>1</v>
      </c>
      <c r="O261" s="402">
        <f t="shared" si="176"/>
        <v>1</v>
      </c>
      <c r="P261" s="402">
        <f t="shared" si="177"/>
        <v>0</v>
      </c>
      <c r="Q261" s="402">
        <f t="shared" si="178"/>
        <v>0</v>
      </c>
      <c r="R261" s="402">
        <f t="shared" si="179"/>
        <v>0</v>
      </c>
      <c r="S261" s="400" t="b">
        <f t="shared" si="182"/>
        <v>1</v>
      </c>
    </row>
    <row r="262" spans="1:23" hidden="1" outlineLevel="2" x14ac:dyDescent="0.2">
      <c r="A262" s="164" t="str">
        <f>'2-Expenditures'!A262</f>
        <v>N</v>
      </c>
      <c r="B262" s="268" t="str">
        <f ca="1">IF(A262="N",B261,IF(LEN(B261)&lt;&gt;1,"A",IFERROR(CHAR(CODE(LOOKUP(2,1/($B$252:OFFSET(B262,-1,0)&lt;&gt;""),$B$252:OFFSET(B262,-1,0)))+1),"A")))</f>
        <v>E</v>
      </c>
      <c r="C262" s="143">
        <f>'2-Expenditures'!C262</f>
        <v>0</v>
      </c>
      <c r="D262" s="144">
        <f>'2-Expenditures'!E262</f>
        <v>0</v>
      </c>
      <c r="E262" s="149">
        <f t="shared" si="172"/>
        <v>0</v>
      </c>
      <c r="F262" s="149">
        <f t="shared" si="173"/>
        <v>0</v>
      </c>
      <c r="G262" s="149">
        <f t="shared" si="174"/>
        <v>0</v>
      </c>
      <c r="H262" s="149">
        <f t="shared" si="175"/>
        <v>0</v>
      </c>
      <c r="I262" s="148">
        <f>'2-Expenditures'!I262</f>
        <v>0</v>
      </c>
      <c r="J262" s="421"/>
      <c r="K262" s="158">
        <f t="shared" si="180"/>
        <v>0</v>
      </c>
      <c r="L262" s="550" t="s">
        <v>2654</v>
      </c>
      <c r="M262" s="161" t="b">
        <f t="shared" si="181"/>
        <v>1</v>
      </c>
      <c r="O262" s="402">
        <f t="shared" si="176"/>
        <v>1</v>
      </c>
      <c r="P262" s="402">
        <f t="shared" si="177"/>
        <v>0</v>
      </c>
      <c r="Q262" s="402">
        <f t="shared" si="178"/>
        <v>0</v>
      </c>
      <c r="R262" s="402">
        <f t="shared" si="179"/>
        <v>0</v>
      </c>
      <c r="S262" s="400" t="b">
        <f t="shared" si="182"/>
        <v>1</v>
      </c>
    </row>
    <row r="263" spans="1:23" hidden="1" outlineLevel="2" x14ac:dyDescent="0.2">
      <c r="A263" s="164" t="str">
        <f>'2-Expenditures'!A263</f>
        <v>N</v>
      </c>
      <c r="B263" s="268" t="str">
        <f ca="1">IF(A263="N",B262,IF(LEN(B262)&lt;&gt;1,"A",IFERROR(CHAR(CODE(LOOKUP(2,1/($B$252:OFFSET(B263,-1,0)&lt;&gt;""),$B$252:OFFSET(B263,-1,0)))+1),"A")))</f>
        <v>E</v>
      </c>
      <c r="C263" s="143">
        <f>'2-Expenditures'!C263</f>
        <v>0</v>
      </c>
      <c r="D263" s="144">
        <f>'2-Expenditures'!E263</f>
        <v>0</v>
      </c>
      <c r="E263" s="149">
        <f t="shared" si="172"/>
        <v>0</v>
      </c>
      <c r="F263" s="149">
        <f t="shared" si="173"/>
        <v>0</v>
      </c>
      <c r="G263" s="149">
        <f t="shared" si="174"/>
        <v>0</v>
      </c>
      <c r="H263" s="149">
        <f t="shared" si="175"/>
        <v>0</v>
      </c>
      <c r="I263" s="148">
        <f>'2-Expenditures'!I263</f>
        <v>0</v>
      </c>
      <c r="J263" s="421"/>
      <c r="K263" s="158">
        <f t="shared" si="180"/>
        <v>0</v>
      </c>
      <c r="L263" s="550" t="s">
        <v>2654</v>
      </c>
      <c r="M263" s="161" t="b">
        <f t="shared" si="181"/>
        <v>1</v>
      </c>
      <c r="O263" s="402">
        <f t="shared" si="176"/>
        <v>1</v>
      </c>
      <c r="P263" s="402">
        <f t="shared" si="177"/>
        <v>0</v>
      </c>
      <c r="Q263" s="402">
        <f t="shared" si="178"/>
        <v>0</v>
      </c>
      <c r="R263" s="402">
        <f t="shared" si="179"/>
        <v>0</v>
      </c>
      <c r="S263" s="400" t="b">
        <f t="shared" si="182"/>
        <v>1</v>
      </c>
    </row>
    <row r="264" spans="1:23" hidden="1" outlineLevel="2" x14ac:dyDescent="0.2">
      <c r="A264" s="164" t="str">
        <f>'2-Expenditures'!A264</f>
        <v>N</v>
      </c>
      <c r="B264" s="268" t="str">
        <f ca="1">IF(A264="N",B263,IF(LEN(B263)&lt;&gt;1,"A",IFERROR(CHAR(CODE(LOOKUP(2,1/($B$252:OFFSET(B264,-1,0)&lt;&gt;""),$B$252:OFFSET(B264,-1,0)))+1),"A")))</f>
        <v>E</v>
      </c>
      <c r="C264" s="143">
        <f>'2-Expenditures'!C264</f>
        <v>0</v>
      </c>
      <c r="D264" s="144">
        <f>'2-Expenditures'!E264</f>
        <v>0</v>
      </c>
      <c r="E264" s="149">
        <f t="shared" si="172"/>
        <v>0</v>
      </c>
      <c r="F264" s="149">
        <f t="shared" si="173"/>
        <v>0</v>
      </c>
      <c r="G264" s="149">
        <f t="shared" si="174"/>
        <v>0</v>
      </c>
      <c r="H264" s="149">
        <f t="shared" si="175"/>
        <v>0</v>
      </c>
      <c r="I264" s="148">
        <f>'2-Expenditures'!I264</f>
        <v>0</v>
      </c>
      <c r="J264" s="421"/>
      <c r="K264" s="158">
        <f t="shared" si="180"/>
        <v>0</v>
      </c>
      <c r="L264" s="550" t="s">
        <v>2654</v>
      </c>
      <c r="M264" s="161" t="b">
        <f t="shared" si="181"/>
        <v>1</v>
      </c>
      <c r="O264" s="402">
        <f t="shared" si="176"/>
        <v>1</v>
      </c>
      <c r="P264" s="402">
        <f t="shared" si="177"/>
        <v>0</v>
      </c>
      <c r="Q264" s="402">
        <f t="shared" si="178"/>
        <v>0</v>
      </c>
      <c r="R264" s="402">
        <f t="shared" si="179"/>
        <v>0</v>
      </c>
      <c r="S264" s="400" t="b">
        <f t="shared" si="182"/>
        <v>1</v>
      </c>
    </row>
    <row r="265" spans="1:23" hidden="1" outlineLevel="2" x14ac:dyDescent="0.2">
      <c r="A265" s="164" t="str">
        <f>'2-Expenditures'!A265</f>
        <v>N</v>
      </c>
      <c r="B265" s="268" t="str">
        <f ca="1">IF(A265="N",B264,IF(LEN(B264)&lt;&gt;1,"A",IFERROR(CHAR(CODE(LOOKUP(2,1/($B$252:OFFSET(B265,-1,0)&lt;&gt;""),$B$252:OFFSET(B265,-1,0)))+1),"A")))</f>
        <v>E</v>
      </c>
      <c r="C265" s="143">
        <f>'2-Expenditures'!C265</f>
        <v>0</v>
      </c>
      <c r="D265" s="144">
        <f>'2-Expenditures'!E265</f>
        <v>0</v>
      </c>
      <c r="E265" s="149">
        <f t="shared" si="172"/>
        <v>0</v>
      </c>
      <c r="F265" s="149">
        <f t="shared" si="173"/>
        <v>0</v>
      </c>
      <c r="G265" s="149">
        <f t="shared" si="174"/>
        <v>0</v>
      </c>
      <c r="H265" s="149">
        <f t="shared" si="175"/>
        <v>0</v>
      </c>
      <c r="I265" s="148">
        <f>'2-Expenditures'!I265</f>
        <v>0</v>
      </c>
      <c r="J265" s="421"/>
      <c r="K265" s="158">
        <f t="shared" si="180"/>
        <v>0</v>
      </c>
      <c r="L265" s="550" t="s">
        <v>2654</v>
      </c>
      <c r="M265" s="161" t="b">
        <f t="shared" si="181"/>
        <v>1</v>
      </c>
      <c r="O265" s="402">
        <f t="shared" si="176"/>
        <v>1</v>
      </c>
      <c r="P265" s="402">
        <f t="shared" si="177"/>
        <v>0</v>
      </c>
      <c r="Q265" s="402">
        <f t="shared" si="178"/>
        <v>0</v>
      </c>
      <c r="R265" s="402">
        <f t="shared" si="179"/>
        <v>0</v>
      </c>
      <c r="S265" s="400" t="b">
        <f t="shared" si="182"/>
        <v>1</v>
      </c>
    </row>
    <row r="266" spans="1:23" ht="14.25" hidden="1" outlineLevel="2" x14ac:dyDescent="0.2">
      <c r="A266" s="164" t="str">
        <f>'2-Expenditures'!A266</f>
        <v>N</v>
      </c>
      <c r="B266" s="268" t="str">
        <f ca="1">IF(A266="N",B265,IF(LEN(B265)&lt;&gt;1,"A",IFERROR(CHAR(CODE(LOOKUP(2,1/($B$252:OFFSET(B266,-1,0)&lt;&gt;""),$B$252:OFFSET(B266,-1,0)))+1),"A")))</f>
        <v>E</v>
      </c>
      <c r="C266" s="143">
        <f>'2-Expenditures'!C266</f>
        <v>0</v>
      </c>
      <c r="D266" s="144">
        <f>'2-Expenditures'!E266</f>
        <v>0</v>
      </c>
      <c r="E266" s="149">
        <f t="shared" si="172"/>
        <v>0</v>
      </c>
      <c r="F266" s="149">
        <f t="shared" si="173"/>
        <v>0</v>
      </c>
      <c r="G266" s="149">
        <f t="shared" si="174"/>
        <v>0</v>
      </c>
      <c r="H266" s="149">
        <f t="shared" si="175"/>
        <v>0</v>
      </c>
      <c r="I266" s="148">
        <f>'2-Expenditures'!I266</f>
        <v>0</v>
      </c>
      <c r="J266" s="421"/>
      <c r="K266" s="158">
        <f t="shared" si="180"/>
        <v>0</v>
      </c>
      <c r="L266" s="550" t="s">
        <v>2654</v>
      </c>
      <c r="M266" s="161" t="b">
        <f t="shared" si="181"/>
        <v>1</v>
      </c>
      <c r="O266" s="402">
        <f t="shared" si="176"/>
        <v>1</v>
      </c>
      <c r="P266" s="402">
        <f t="shared" si="177"/>
        <v>0</v>
      </c>
      <c r="Q266" s="402">
        <f t="shared" si="178"/>
        <v>0</v>
      </c>
      <c r="R266" s="402">
        <f t="shared" si="179"/>
        <v>0</v>
      </c>
      <c r="S266" s="400" t="b">
        <f t="shared" si="182"/>
        <v>1</v>
      </c>
      <c r="W266" s="314"/>
    </row>
    <row r="267" spans="1:23" ht="13.5" hidden="1" outlineLevel="2" thickBot="1" x14ac:dyDescent="0.25">
      <c r="A267" s="164" t="str">
        <f>'2-Expenditures'!A267</f>
        <v>N</v>
      </c>
      <c r="B267" s="268" t="str">
        <f ca="1">IF(A267="N",B266,IF(LEN(B266)&lt;&gt;1,"A",IFERROR(CHAR(CODE(LOOKUP(2,1/($B$252:OFFSET(B267,-1,0)&lt;&gt;""),$B$252:OFFSET(B267,-1,0)))+1),"A")))</f>
        <v>E</v>
      </c>
      <c r="C267" s="143">
        <f>'2-Expenditures'!C267</f>
        <v>0</v>
      </c>
      <c r="D267" s="144">
        <f>'2-Expenditures'!E267</f>
        <v>0</v>
      </c>
      <c r="E267" s="149">
        <f t="shared" si="172"/>
        <v>0</v>
      </c>
      <c r="F267" s="149">
        <f t="shared" si="173"/>
        <v>0</v>
      </c>
      <c r="G267" s="149">
        <f t="shared" si="174"/>
        <v>0</v>
      </c>
      <c r="H267" s="149">
        <f t="shared" si="175"/>
        <v>0</v>
      </c>
      <c r="I267" s="148">
        <f>'2-Expenditures'!I267</f>
        <v>0</v>
      </c>
      <c r="J267" s="421"/>
      <c r="K267" s="158">
        <f t="shared" si="180"/>
        <v>0</v>
      </c>
      <c r="L267" s="550" t="s">
        <v>2654</v>
      </c>
      <c r="M267" s="161" t="b">
        <f t="shared" si="181"/>
        <v>1</v>
      </c>
      <c r="O267" s="402">
        <f t="shared" si="176"/>
        <v>1</v>
      </c>
      <c r="P267" s="402">
        <f t="shared" si="177"/>
        <v>0</v>
      </c>
      <c r="Q267" s="402">
        <f t="shared" si="178"/>
        <v>0</v>
      </c>
      <c r="R267" s="402">
        <f t="shared" si="179"/>
        <v>0</v>
      </c>
      <c r="S267" s="400" t="b">
        <f t="shared" si="182"/>
        <v>1</v>
      </c>
    </row>
    <row r="268" spans="1:23" ht="13.5" hidden="1" outlineLevel="1" thickTop="1" x14ac:dyDescent="0.2">
      <c r="A268" s="164">
        <f>'2-Expenditures'!A268</f>
        <v>0</v>
      </c>
      <c r="B268" s="354" t="str">
        <f ca="1">IFERROR(CHAR(CODE(LOOKUP(2,1/(B253:OFFSET(B268,-1,0)&lt;&gt;""),B253:OFFSET(B268,-1,0)))+1),"A")</f>
        <v>F</v>
      </c>
      <c r="C268" s="374" t="s">
        <v>2313</v>
      </c>
      <c r="D268" s="375">
        <f ca="1">SUMIFS(D253:OFFSET(D268,-1,0),$A253:OFFSET($A268,-1,0),"Y")</f>
        <v>0</v>
      </c>
      <c r="E268" s="376">
        <f ca="1">SUMIFS(E253:OFFSET(E268,-1,0),$A253:OFFSET($A268,-1,0),"Y")</f>
        <v>0</v>
      </c>
      <c r="F268" s="376">
        <f ca="1">SUMIFS(F253:OFFSET(F268,-1,0),$A253:OFFSET($A268,-1,0),"Y")</f>
        <v>0</v>
      </c>
      <c r="G268" s="376">
        <f ca="1">SUMIFS(G253:OFFSET(G268,-1,0),$A253:OFFSET($A268,-1,0),"Y")</f>
        <v>0</v>
      </c>
      <c r="H268" s="376">
        <f ca="1">SUMIFS(H253:OFFSET(H268,-1,0),$A253:OFFSET($A268,-1,0),"Y")</f>
        <v>0</v>
      </c>
      <c r="I268" s="376">
        <f ca="1">SUMIFS(I253:OFFSET(I268,-1,0),$A253:OFFSET($A268,-1,0),"Y")</f>
        <v>0</v>
      </c>
      <c r="J268" s="439"/>
      <c r="K268" s="358">
        <f ca="1">SUMIFS(K253:OFFSET(K268,-1,0),$A253:OFFSET($A268,-1,0),"Y")</f>
        <v>0</v>
      </c>
      <c r="L268" s="380"/>
      <c r="M268" s="377" t="b">
        <f ca="1">SUM(E268:H268)=I268</f>
        <v>1</v>
      </c>
      <c r="O268" s="402">
        <f ca="1">IF($I268&gt;0,E268/$I268,E$2)</f>
        <v>1</v>
      </c>
      <c r="P268" s="402">
        <f t="shared" ref="P268" ca="1" si="183">IF($I268&gt;0,F268/$I268,F$2)</f>
        <v>0</v>
      </c>
      <c r="Q268" s="402">
        <f t="shared" ref="Q268" ca="1" si="184">IF($I268&gt;0,G268/$I268,G$2)</f>
        <v>0</v>
      </c>
      <c r="R268" s="402">
        <f t="shared" ref="R268" ca="1" si="185">IF($I268&gt;0,H268/$I268,H$2)</f>
        <v>0</v>
      </c>
      <c r="S268" s="400" t="b">
        <f t="shared" ca="1" si="182"/>
        <v>1</v>
      </c>
      <c r="T268" s="182" t="s">
        <v>2530</v>
      </c>
      <c r="U268" s="182"/>
      <c r="V268" s="182"/>
    </row>
    <row r="269" spans="1:23" hidden="1" outlineLevel="1" x14ac:dyDescent="0.2">
      <c r="A269" s="164"/>
      <c r="O269" s="498"/>
      <c r="P269" s="498"/>
      <c r="Q269" s="498"/>
      <c r="R269" s="498"/>
      <c r="S269" s="156"/>
      <c r="T269" s="116"/>
      <c r="U269" s="116"/>
      <c r="V269" s="116"/>
    </row>
    <row r="270" spans="1:23" s="314" customFormat="1" ht="19.899999999999999" hidden="1" customHeight="1" outlineLevel="1" x14ac:dyDescent="0.2">
      <c r="A270" s="323">
        <f>'2-Expenditures'!A270</f>
        <v>0</v>
      </c>
      <c r="B270" s="118" t="s">
        <v>2621</v>
      </c>
      <c r="C270" s="312"/>
      <c r="D270" s="312"/>
      <c r="E270" s="312"/>
      <c r="F270" s="312"/>
      <c r="G270" s="312"/>
      <c r="H270" s="312"/>
      <c r="I270" s="312"/>
      <c r="J270" s="312"/>
      <c r="K270" s="312"/>
      <c r="L270" s="373"/>
      <c r="M270" s="312"/>
      <c r="N270"/>
      <c r="O270" s="499"/>
      <c r="P270" s="499"/>
      <c r="Q270" s="499"/>
      <c r="R270" s="499"/>
      <c r="S270" s="313"/>
      <c r="W270" s="116"/>
    </row>
    <row r="271" spans="1:23" ht="25.5" hidden="1" customHeight="1" outlineLevel="1" x14ac:dyDescent="0.2">
      <c r="A271" s="164" t="str">
        <f>'2-Expenditures'!A271</f>
        <v>Include?</v>
      </c>
      <c r="B271" s="349" t="s">
        <v>2317</v>
      </c>
      <c r="C271" s="392" t="s">
        <v>2318</v>
      </c>
      <c r="D271" s="465"/>
      <c r="E271" s="412" t="s">
        <v>2292</v>
      </c>
      <c r="F271" s="412" t="s">
        <v>2293</v>
      </c>
      <c r="G271" s="412" t="s">
        <v>2294</v>
      </c>
      <c r="H271" s="412" t="s">
        <v>2295</v>
      </c>
      <c r="I271" s="351" t="s">
        <v>2314</v>
      </c>
      <c r="J271" s="424" t="s">
        <v>2291</v>
      </c>
      <c r="K271" s="351" t="s">
        <v>2338</v>
      </c>
      <c r="L271" s="547" t="s">
        <v>2337</v>
      </c>
      <c r="M271" s="351" t="s">
        <v>2430</v>
      </c>
      <c r="O271" s="397" t="s">
        <v>2292</v>
      </c>
      <c r="P271" s="397" t="s">
        <v>2293</v>
      </c>
      <c r="Q271" s="397" t="s">
        <v>2294</v>
      </c>
      <c r="R271" s="397" t="s">
        <v>2295</v>
      </c>
      <c r="S271" s="398" t="s">
        <v>2430</v>
      </c>
      <c r="T271" s="120"/>
      <c r="U271" s="120"/>
      <c r="V271" s="120"/>
    </row>
    <row r="272" spans="1:23" ht="12.75" hidden="1" customHeight="1" outlineLevel="1" x14ac:dyDescent="0.2">
      <c r="A272" s="164" t="str">
        <f>'2-Expenditures'!A272</f>
        <v>Y</v>
      </c>
      <c r="B272" s="352" t="str">
        <f ca="1">IF(A272="N",B271,IF(LEN(B271)&lt;&gt;1,"A",IFERROR(CHAR(CODE(LOOKUP(2,1/($B$271:OFFSET(B272,-1,0)&lt;&gt;""),$B$271:OFFSET(B272,-1,0)))+1),"A")))</f>
        <v>A</v>
      </c>
      <c r="C272" s="460" t="str">
        <f>'2-Expenditures'!C272</f>
        <v>Centrally Appropriated / POTS Costs</v>
      </c>
      <c r="D272" s="470"/>
      <c r="E272" s="149">
        <f t="shared" ref="E272:E285" si="186">$I272*O272</f>
        <v>0</v>
      </c>
      <c r="F272" s="149">
        <f t="shared" ref="F272:F285" si="187">$I272*P272</f>
        <v>0</v>
      </c>
      <c r="G272" s="149">
        <f t="shared" ref="G272:G285" si="188">$I272*Q272</f>
        <v>0</v>
      </c>
      <c r="H272" s="149">
        <f t="shared" ref="H272:H285" si="189">$I272*R272</f>
        <v>0</v>
      </c>
      <c r="I272" s="147">
        <f>'2-Expenditures'!I272</f>
        <v>0</v>
      </c>
      <c r="J272" s="159">
        <f>'2-Expenditures'!J272</f>
        <v>0</v>
      </c>
      <c r="K272" s="158">
        <f>SUM(I272:J272)</f>
        <v>0</v>
      </c>
      <c r="L272" s="548" t="s">
        <v>2632</v>
      </c>
      <c r="M272" s="161" t="b">
        <f t="shared" ref="M272:M286" si="190">SUM(E272:H272)=I272</f>
        <v>1</v>
      </c>
      <c r="O272" s="402">
        <f t="shared" ref="O272:O285" si="191">E$2</f>
        <v>1</v>
      </c>
      <c r="P272" s="402">
        <f t="shared" ref="P272:P285" si="192">F$2</f>
        <v>0</v>
      </c>
      <c r="Q272" s="402">
        <f t="shared" ref="Q272:Q285" si="193">G$2</f>
        <v>0</v>
      </c>
      <c r="R272" s="402">
        <f t="shared" ref="R272:R285" si="194">H$2</f>
        <v>0</v>
      </c>
      <c r="S272" s="403" t="b">
        <f>SUM(O272:R272)=1</f>
        <v>1</v>
      </c>
      <c r="T272" s="116"/>
      <c r="U272" s="116"/>
      <c r="V272" s="116"/>
    </row>
    <row r="273" spans="1:23" ht="12.75" hidden="1" customHeight="1" outlineLevel="1" x14ac:dyDescent="0.2">
      <c r="A273" s="164" t="str">
        <f>'2-Expenditures'!A273</f>
        <v>Y</v>
      </c>
      <c r="B273" s="352" t="str">
        <f ca="1">IF(A273="N",B272,IF(LEN(B272)&lt;&gt;1,"A",IFERROR(CHAR(CODE(LOOKUP(2,1/($B$271:OFFSET(B273,-1,0)&lt;&gt;""),$B$271:OFFSET(B273,-1,0)))+1),"A")))</f>
        <v>B</v>
      </c>
      <c r="C273" s="460" t="str">
        <f>'2-Expenditures'!C273</f>
        <v>Non-Standard and Agency-Specific FTE Costs</v>
      </c>
      <c r="D273" s="470"/>
      <c r="E273" s="149">
        <f t="shared" si="186"/>
        <v>0</v>
      </c>
      <c r="F273" s="149">
        <f t="shared" si="187"/>
        <v>0</v>
      </c>
      <c r="G273" s="149">
        <f t="shared" si="188"/>
        <v>0</v>
      </c>
      <c r="H273" s="149">
        <f t="shared" si="189"/>
        <v>0</v>
      </c>
      <c r="I273" s="147">
        <f>'2-Expenditures'!I273</f>
        <v>0</v>
      </c>
      <c r="J273" s="159">
        <f>'2-Expenditures'!J273</f>
        <v>0</v>
      </c>
      <c r="K273" s="158">
        <f>SUM(I273:J273)</f>
        <v>0</v>
      </c>
      <c r="L273" s="548" t="s">
        <v>2289</v>
      </c>
      <c r="M273" s="161" t="b">
        <f t="shared" si="190"/>
        <v>1</v>
      </c>
      <c r="O273" s="402">
        <f t="shared" si="191"/>
        <v>1</v>
      </c>
      <c r="P273" s="402">
        <f t="shared" si="192"/>
        <v>0</v>
      </c>
      <c r="Q273" s="402">
        <f t="shared" si="193"/>
        <v>0</v>
      </c>
      <c r="R273" s="402">
        <f t="shared" si="194"/>
        <v>0</v>
      </c>
      <c r="S273" s="403" t="b">
        <f>SUM(O273:R273)=1</f>
        <v>1</v>
      </c>
      <c r="T273" s="116"/>
      <c r="U273" s="116"/>
      <c r="V273" s="116"/>
    </row>
    <row r="274" spans="1:23" ht="12.75" hidden="1" customHeight="1" outlineLevel="1" x14ac:dyDescent="0.2">
      <c r="A274" s="164" t="str">
        <f>'2-Expenditures'!A274</f>
        <v>Y</v>
      </c>
      <c r="B274" s="352" t="str">
        <f ca="1">IF(A274="N",B273,IF(LEN(B273)&lt;&gt;1,"A",IFERROR(CHAR(CODE(LOOKUP(2,1/($B$271:OFFSET(B274,-1,0)&lt;&gt;""),$B$271:OFFSET(B274,-1,0)))+1),"A")))</f>
        <v>C</v>
      </c>
      <c r="C274" s="460" t="str">
        <f>'2-Expenditures'!C274</f>
        <v>Legal Services</v>
      </c>
      <c r="D274" s="470"/>
      <c r="E274" s="149">
        <f t="shared" si="186"/>
        <v>0</v>
      </c>
      <c r="F274" s="149">
        <f t="shared" si="187"/>
        <v>0</v>
      </c>
      <c r="G274" s="149">
        <f t="shared" si="188"/>
        <v>0</v>
      </c>
      <c r="H274" s="149">
        <f t="shared" si="189"/>
        <v>0</v>
      </c>
      <c r="I274" s="147">
        <f>'2-Expenditures'!I274</f>
        <v>0</v>
      </c>
      <c r="J274" s="420"/>
      <c r="K274" s="158">
        <f t="shared" ref="K274:K285" si="195">SUM(I274:J274)</f>
        <v>0</v>
      </c>
      <c r="L274" s="548" t="s">
        <v>33</v>
      </c>
      <c r="M274" s="161" t="b">
        <f t="shared" si="190"/>
        <v>1</v>
      </c>
      <c r="O274" s="402">
        <f t="shared" si="191"/>
        <v>1</v>
      </c>
      <c r="P274" s="402">
        <f t="shared" si="192"/>
        <v>0</v>
      </c>
      <c r="Q274" s="402">
        <f t="shared" si="193"/>
        <v>0</v>
      </c>
      <c r="R274" s="402">
        <f t="shared" si="194"/>
        <v>0</v>
      </c>
      <c r="S274" s="403" t="b">
        <f t="shared" ref="S274:S285" si="196">SUM(O274:R274)=1</f>
        <v>1</v>
      </c>
      <c r="T274" s="116"/>
      <c r="U274" s="116"/>
      <c r="V274" s="116"/>
    </row>
    <row r="275" spans="1:23" ht="12.75" hidden="1" customHeight="1" outlineLevel="1" x14ac:dyDescent="0.2">
      <c r="A275" s="164" t="str">
        <f>'2-Expenditures'!A275</f>
        <v>Y</v>
      </c>
      <c r="B275" s="352" t="str">
        <f ca="1">IF(A275="N",B274,IF(LEN(B274)&lt;&gt;1,"A",IFERROR(CHAR(CODE(LOOKUP(2,1/($B$271:OFFSET(B275,-1,0)&lt;&gt;""),$B$271:OFFSET(B275,-1,0)))+1),"A")))</f>
        <v>D</v>
      </c>
      <c r="C275" s="460" t="str">
        <f>'2-Expenditures'!C275</f>
        <v>Computer Programming - Established (Out Years)</v>
      </c>
      <c r="D275" s="470"/>
      <c r="E275" s="149">
        <f t="shared" si="186"/>
        <v>0</v>
      </c>
      <c r="F275" s="149">
        <f t="shared" si="187"/>
        <v>0</v>
      </c>
      <c r="G275" s="149">
        <f t="shared" si="188"/>
        <v>0</v>
      </c>
      <c r="H275" s="149">
        <f t="shared" si="189"/>
        <v>0</v>
      </c>
      <c r="I275" s="147">
        <f>'2-Expenditures'!I275</f>
        <v>0</v>
      </c>
      <c r="J275" s="421"/>
      <c r="K275" s="158">
        <f t="shared" si="195"/>
        <v>0</v>
      </c>
      <c r="L275" s="549"/>
      <c r="M275" s="161" t="b">
        <f t="shared" si="190"/>
        <v>1</v>
      </c>
      <c r="O275" s="402">
        <f t="shared" si="191"/>
        <v>1</v>
      </c>
      <c r="P275" s="402">
        <f t="shared" si="192"/>
        <v>0</v>
      </c>
      <c r="Q275" s="402">
        <f t="shared" si="193"/>
        <v>0</v>
      </c>
      <c r="R275" s="402">
        <f t="shared" si="194"/>
        <v>0</v>
      </c>
      <c r="S275" s="403" t="b">
        <f t="shared" si="196"/>
        <v>1</v>
      </c>
      <c r="T275" s="116"/>
      <c r="U275" s="116"/>
      <c r="V275" s="116"/>
    </row>
    <row r="276" spans="1:23" ht="12.75" hidden="1" customHeight="1" outlineLevel="1" x14ac:dyDescent="0.2">
      <c r="A276" s="164" t="str">
        <f>'2-Expenditures'!A276</f>
        <v>Y</v>
      </c>
      <c r="B276" s="352" t="str">
        <f ca="1">IF(A276="N",B275,IF(LEN(B275)&lt;&gt;1,"A",IFERROR(CHAR(CODE(LOOKUP(2,1/($B$271:OFFSET(B276,-1,0)&lt;&gt;""),$B$271:OFFSET(B276,-1,0)))+1),"A")))</f>
        <v>E</v>
      </c>
      <c r="C276" s="460" t="str">
        <f>'2-Expenditures'!C276</f>
        <v>Computer Programming - Emerging (Out Years)</v>
      </c>
      <c r="D276" s="470"/>
      <c r="E276" s="149">
        <f t="shared" si="186"/>
        <v>0</v>
      </c>
      <c r="F276" s="149">
        <f t="shared" si="187"/>
        <v>0</v>
      </c>
      <c r="G276" s="149">
        <f t="shared" si="188"/>
        <v>0</v>
      </c>
      <c r="H276" s="149">
        <f t="shared" si="189"/>
        <v>0</v>
      </c>
      <c r="I276" s="147">
        <f>'2-Expenditures'!I276</f>
        <v>0</v>
      </c>
      <c r="J276" s="421"/>
      <c r="K276" s="158">
        <f t="shared" si="195"/>
        <v>0</v>
      </c>
      <c r="L276" s="549"/>
      <c r="M276" s="161" t="b">
        <f t="shared" si="190"/>
        <v>1</v>
      </c>
      <c r="O276" s="402">
        <f t="shared" si="191"/>
        <v>1</v>
      </c>
      <c r="P276" s="402">
        <f t="shared" si="192"/>
        <v>0</v>
      </c>
      <c r="Q276" s="402">
        <f t="shared" si="193"/>
        <v>0</v>
      </c>
      <c r="R276" s="402">
        <f t="shared" si="194"/>
        <v>0</v>
      </c>
      <c r="S276" s="403" t="b">
        <f t="shared" si="196"/>
        <v>1</v>
      </c>
      <c r="T276" s="116"/>
      <c r="U276" s="116"/>
      <c r="V276" s="116"/>
    </row>
    <row r="277" spans="1:23" ht="12.75" hidden="1" customHeight="1" outlineLevel="1" x14ac:dyDescent="0.2">
      <c r="A277" s="164" t="str">
        <f>'2-Expenditures'!A277</f>
        <v>Y</v>
      </c>
      <c r="B277" s="352" t="str">
        <f ca="1">IF(A277="N",B276,IF(LEN(B276)&lt;&gt;1,"A",IFERROR(CHAR(CODE(LOOKUP(2,1/($B$271:OFFSET(B277,-1,0)&lt;&gt;""),$B$271:OFFSET(B277,-1,0)))+1),"A")))</f>
        <v>F</v>
      </c>
      <c r="C277" s="460" t="str">
        <f>'2-Expenditures'!C277</f>
        <v>2WD Travel Mileage</v>
      </c>
      <c r="D277" s="470"/>
      <c r="E277" s="149">
        <f t="shared" si="186"/>
        <v>0</v>
      </c>
      <c r="F277" s="149">
        <f t="shared" si="187"/>
        <v>0</v>
      </c>
      <c r="G277" s="149">
        <f t="shared" si="188"/>
        <v>0</v>
      </c>
      <c r="H277" s="149">
        <f t="shared" si="189"/>
        <v>0</v>
      </c>
      <c r="I277" s="147">
        <f>'2-Expenditures'!I277</f>
        <v>0</v>
      </c>
      <c r="J277" s="421"/>
      <c r="K277" s="158">
        <f t="shared" si="195"/>
        <v>0</v>
      </c>
      <c r="L277" s="548" t="s">
        <v>2289</v>
      </c>
      <c r="M277" s="161" t="b">
        <f t="shared" si="190"/>
        <v>1</v>
      </c>
      <c r="O277" s="402">
        <f t="shared" si="191"/>
        <v>1</v>
      </c>
      <c r="P277" s="402">
        <f t="shared" si="192"/>
        <v>0</v>
      </c>
      <c r="Q277" s="402">
        <f t="shared" si="193"/>
        <v>0</v>
      </c>
      <c r="R277" s="402">
        <f t="shared" si="194"/>
        <v>0</v>
      </c>
      <c r="S277" s="403" t="b">
        <f t="shared" si="196"/>
        <v>1</v>
      </c>
      <c r="T277" s="116"/>
      <c r="U277" s="116"/>
      <c r="V277" s="116"/>
    </row>
    <row r="278" spans="1:23" ht="12.75" hidden="1" customHeight="1" outlineLevel="1" x14ac:dyDescent="0.2">
      <c r="A278" s="164" t="str">
        <f>'2-Expenditures'!A278</f>
        <v>Y</v>
      </c>
      <c r="B278" s="352" t="str">
        <f ca="1">IF(A278="N",B277,IF(LEN(B277)&lt;&gt;1,"A",IFERROR(CHAR(CODE(LOOKUP(2,1/($B$271:OFFSET(B278,-1,0)&lt;&gt;""),$B$271:OFFSET(B278,-1,0)))+1),"A")))</f>
        <v>G</v>
      </c>
      <c r="C278" s="460" t="str">
        <f>'2-Expenditures'!C278</f>
        <v>4WD Travel Mileage</v>
      </c>
      <c r="D278" s="470"/>
      <c r="E278" s="149">
        <f t="shared" si="186"/>
        <v>0</v>
      </c>
      <c r="F278" s="149">
        <f t="shared" si="187"/>
        <v>0</v>
      </c>
      <c r="G278" s="149">
        <f t="shared" si="188"/>
        <v>0</v>
      </c>
      <c r="H278" s="149">
        <f t="shared" si="189"/>
        <v>0</v>
      </c>
      <c r="I278" s="147">
        <f>'2-Expenditures'!I278</f>
        <v>0</v>
      </c>
      <c r="J278" s="421"/>
      <c r="K278" s="158">
        <f t="shared" si="195"/>
        <v>0</v>
      </c>
      <c r="L278" s="548" t="s">
        <v>2289</v>
      </c>
      <c r="M278" s="161" t="b">
        <f t="shared" si="190"/>
        <v>1</v>
      </c>
      <c r="O278" s="402">
        <f t="shared" si="191"/>
        <v>1</v>
      </c>
      <c r="P278" s="402">
        <f t="shared" si="192"/>
        <v>0</v>
      </c>
      <c r="Q278" s="402">
        <f t="shared" si="193"/>
        <v>0</v>
      </c>
      <c r="R278" s="402">
        <f t="shared" si="194"/>
        <v>0</v>
      </c>
      <c r="S278" s="403" t="b">
        <f t="shared" si="196"/>
        <v>1</v>
      </c>
      <c r="T278" s="116"/>
      <c r="U278" s="116"/>
      <c r="V278" s="116"/>
    </row>
    <row r="279" spans="1:23" ht="12.75" hidden="1" customHeight="1" outlineLevel="2" x14ac:dyDescent="0.2">
      <c r="A279" s="164" t="str">
        <f>'2-Expenditures'!A279</f>
        <v>N</v>
      </c>
      <c r="B279" s="352" t="str">
        <f ca="1">IF(A279="N",B278,IF(LEN(B278)&lt;&gt;1,"A",IFERROR(CHAR(CODE(LOOKUP(2,1/($B$271:OFFSET(B279,-1,0)&lt;&gt;""),$B$271:OFFSET(B279,-1,0)))+1),"A")))</f>
        <v>G</v>
      </c>
      <c r="C279" s="460" t="str">
        <f>'2-Expenditures'!C279</f>
        <v>GenTax Programming</v>
      </c>
      <c r="D279" s="470"/>
      <c r="E279" s="149">
        <f t="shared" si="186"/>
        <v>0</v>
      </c>
      <c r="F279" s="149">
        <f t="shared" si="187"/>
        <v>0</v>
      </c>
      <c r="G279" s="149">
        <f t="shared" si="188"/>
        <v>0</v>
      </c>
      <c r="H279" s="149">
        <f t="shared" si="189"/>
        <v>0</v>
      </c>
      <c r="I279" s="147">
        <f>'2-Expenditures'!I279</f>
        <v>0</v>
      </c>
      <c r="J279" s="421"/>
      <c r="K279" s="158">
        <f t="shared" si="195"/>
        <v>0</v>
      </c>
      <c r="L279" s="548" t="s">
        <v>2289</v>
      </c>
      <c r="M279" s="161" t="b">
        <f t="shared" si="190"/>
        <v>1</v>
      </c>
      <c r="O279" s="402">
        <f t="shared" si="191"/>
        <v>1</v>
      </c>
      <c r="P279" s="402">
        <f t="shared" si="192"/>
        <v>0</v>
      </c>
      <c r="Q279" s="402">
        <f t="shared" si="193"/>
        <v>0</v>
      </c>
      <c r="R279" s="402">
        <f t="shared" si="194"/>
        <v>0</v>
      </c>
      <c r="S279" s="403" t="b">
        <f t="shared" si="196"/>
        <v>1</v>
      </c>
      <c r="T279" s="104"/>
      <c r="U279" s="104"/>
      <c r="V279" s="104"/>
    </row>
    <row r="280" spans="1:23" s="114" customFormat="1" ht="12.75" hidden="1" customHeight="1" outlineLevel="2" x14ac:dyDescent="0.2">
      <c r="A280" s="164" t="str">
        <f>'2-Expenditures'!A280</f>
        <v>N</v>
      </c>
      <c r="B280" s="352" t="str">
        <f ca="1">IF(A280="N",B279,IF(LEN(B279)&lt;&gt;1,"A",IFERROR(CHAR(CODE(LOOKUP(2,1/($B$271:OFFSET(B280,-1,0)&lt;&gt;""),$B$271:OFFSET(B280,-1,0)))+1),"A")))</f>
        <v>G</v>
      </c>
      <c r="C280" s="460" t="str">
        <f>'2-Expenditures'!C280</f>
        <v>ISD Programming Support</v>
      </c>
      <c r="D280" s="470"/>
      <c r="E280" s="149">
        <f t="shared" si="186"/>
        <v>0</v>
      </c>
      <c r="F280" s="149">
        <f t="shared" si="187"/>
        <v>0</v>
      </c>
      <c r="G280" s="149">
        <f t="shared" si="188"/>
        <v>0</v>
      </c>
      <c r="H280" s="149">
        <f t="shared" si="189"/>
        <v>0</v>
      </c>
      <c r="I280" s="147">
        <f>'2-Expenditures'!I280</f>
        <v>0</v>
      </c>
      <c r="J280" s="421"/>
      <c r="K280" s="158">
        <f t="shared" si="195"/>
        <v>0</v>
      </c>
      <c r="L280" s="548" t="s">
        <v>2289</v>
      </c>
      <c r="M280" s="161" t="b">
        <f t="shared" si="190"/>
        <v>1</v>
      </c>
      <c r="N280"/>
      <c r="O280" s="402">
        <f t="shared" si="191"/>
        <v>1</v>
      </c>
      <c r="P280" s="402">
        <f t="shared" si="192"/>
        <v>0</v>
      </c>
      <c r="Q280" s="402">
        <f t="shared" si="193"/>
        <v>0</v>
      </c>
      <c r="R280" s="402">
        <f t="shared" si="194"/>
        <v>0</v>
      </c>
      <c r="S280" s="403" t="b">
        <f t="shared" si="196"/>
        <v>1</v>
      </c>
      <c r="T280" s="116"/>
      <c r="U280" s="116"/>
      <c r="V280" s="116"/>
      <c r="W280" s="116"/>
    </row>
    <row r="281" spans="1:23" s="114" customFormat="1" ht="12.75" hidden="1" customHeight="1" outlineLevel="2" x14ac:dyDescent="0.2">
      <c r="A281" s="164" t="str">
        <f>'2-Expenditures'!A281</f>
        <v>N</v>
      </c>
      <c r="B281" s="352" t="str">
        <f ca="1">IF(A281="N",B280,IF(LEN(B280)&lt;&gt;1,"A",IFERROR(CHAR(CODE(LOOKUP(2,1/($B$271:OFFSET(B281,-1,0)&lt;&gt;""),$B$271:OFFSET(B281,-1,0)))+1),"A")))</f>
        <v>G</v>
      </c>
      <c r="C281" s="460" t="str">
        <f>'2-Expenditures'!C281</f>
        <v>Office of Research and Analysis</v>
      </c>
      <c r="D281" s="470"/>
      <c r="E281" s="149">
        <f t="shared" si="186"/>
        <v>0</v>
      </c>
      <c r="F281" s="149">
        <f t="shared" si="187"/>
        <v>0</v>
      </c>
      <c r="G281" s="149">
        <f t="shared" si="188"/>
        <v>0</v>
      </c>
      <c r="H281" s="149">
        <f t="shared" si="189"/>
        <v>0</v>
      </c>
      <c r="I281" s="147">
        <f>'2-Expenditures'!I281</f>
        <v>0</v>
      </c>
      <c r="J281" s="421"/>
      <c r="K281" s="158">
        <f t="shared" si="195"/>
        <v>0</v>
      </c>
      <c r="L281" s="548" t="s">
        <v>2289</v>
      </c>
      <c r="M281" s="161" t="b">
        <f t="shared" si="190"/>
        <v>1</v>
      </c>
      <c r="N281"/>
      <c r="O281" s="402">
        <f t="shared" si="191"/>
        <v>1</v>
      </c>
      <c r="P281" s="402">
        <f t="shared" si="192"/>
        <v>0</v>
      </c>
      <c r="Q281" s="402">
        <f t="shared" si="193"/>
        <v>0</v>
      </c>
      <c r="R281" s="402">
        <f t="shared" si="194"/>
        <v>0</v>
      </c>
      <c r="S281" s="403" t="b">
        <f t="shared" si="196"/>
        <v>1</v>
      </c>
      <c r="T281" s="116"/>
      <c r="U281" s="116"/>
      <c r="V281" s="116"/>
      <c r="W281" s="116"/>
    </row>
    <row r="282" spans="1:23" s="114" customFormat="1" ht="12.75" hidden="1" customHeight="1" outlineLevel="2" x14ac:dyDescent="0.2">
      <c r="A282" s="164" t="str">
        <f>'2-Expenditures'!A282</f>
        <v>N</v>
      </c>
      <c r="B282" s="352" t="str">
        <f ca="1">IF(A282="N",B281,IF(LEN(B281)&lt;&gt;1,"A",IFERROR(CHAR(CODE(LOOKUP(2,1/($B$271:OFFSET(B282,-1,0)&lt;&gt;""),$B$271:OFFSET(B282,-1,0)))+1),"A")))</f>
        <v>G</v>
      </c>
      <c r="C282" s="460" t="str">
        <f>'2-Expenditures'!C282</f>
        <v>User Acceptance Testing</v>
      </c>
      <c r="D282" s="470"/>
      <c r="E282" s="149">
        <f t="shared" si="186"/>
        <v>0</v>
      </c>
      <c r="F282" s="149">
        <f t="shared" si="187"/>
        <v>0</v>
      </c>
      <c r="G282" s="149">
        <f t="shared" si="188"/>
        <v>0</v>
      </c>
      <c r="H282" s="149">
        <f t="shared" si="189"/>
        <v>0</v>
      </c>
      <c r="I282" s="147">
        <f>'2-Expenditures'!I282</f>
        <v>0</v>
      </c>
      <c r="J282" s="421"/>
      <c r="K282" s="158">
        <f t="shared" si="195"/>
        <v>0</v>
      </c>
      <c r="L282" s="548" t="s">
        <v>2289</v>
      </c>
      <c r="M282" s="161" t="b">
        <f t="shared" si="190"/>
        <v>1</v>
      </c>
      <c r="N282"/>
      <c r="O282" s="402">
        <f t="shared" si="191"/>
        <v>1</v>
      </c>
      <c r="P282" s="402">
        <f t="shared" si="192"/>
        <v>0</v>
      </c>
      <c r="Q282" s="402">
        <f t="shared" si="193"/>
        <v>0</v>
      </c>
      <c r="R282" s="402">
        <f t="shared" si="194"/>
        <v>0</v>
      </c>
      <c r="S282" s="403" t="b">
        <f t="shared" si="196"/>
        <v>1</v>
      </c>
      <c r="T282" s="116"/>
      <c r="U282" s="116"/>
      <c r="V282" s="116"/>
      <c r="W282" s="116"/>
    </row>
    <row r="283" spans="1:23" s="114" customFormat="1" ht="12.75" hidden="1" customHeight="1" outlineLevel="2" x14ac:dyDescent="0.2">
      <c r="A283" s="164" t="str">
        <f>'2-Expenditures'!A283</f>
        <v>N</v>
      </c>
      <c r="B283" s="352" t="str">
        <f ca="1">IF(A283="N",B282,IF(LEN(B282)&lt;&gt;1,"A",IFERROR(CHAR(CODE(LOOKUP(2,1/($B$271:OFFSET(B283,-1,0)&lt;&gt;""),$B$271:OFFSET(B283,-1,0)))+1),"A")))</f>
        <v>G</v>
      </c>
      <c r="C283" s="461" t="str">
        <f>'2-Expenditures'!C283</f>
        <v>DRIVES Programming</v>
      </c>
      <c r="D283" s="471"/>
      <c r="E283" s="149">
        <f t="shared" si="186"/>
        <v>0</v>
      </c>
      <c r="F283" s="149">
        <f t="shared" si="187"/>
        <v>0</v>
      </c>
      <c r="G283" s="149">
        <f t="shared" si="188"/>
        <v>0</v>
      </c>
      <c r="H283" s="149">
        <f t="shared" si="189"/>
        <v>0</v>
      </c>
      <c r="I283" s="147">
        <f>'2-Expenditures'!I283</f>
        <v>0</v>
      </c>
      <c r="J283" s="421"/>
      <c r="K283" s="158">
        <f t="shared" si="195"/>
        <v>0</v>
      </c>
      <c r="L283" s="548" t="s">
        <v>2289</v>
      </c>
      <c r="M283" s="161" t="b">
        <f t="shared" si="190"/>
        <v>1</v>
      </c>
      <c r="N283"/>
      <c r="O283" s="402">
        <f t="shared" si="191"/>
        <v>1</v>
      </c>
      <c r="P283" s="402">
        <f t="shared" si="192"/>
        <v>0</v>
      </c>
      <c r="Q283" s="402">
        <f t="shared" si="193"/>
        <v>0</v>
      </c>
      <c r="R283" s="402">
        <f t="shared" si="194"/>
        <v>0</v>
      </c>
      <c r="S283" s="403" t="b">
        <f t="shared" si="196"/>
        <v>1</v>
      </c>
      <c r="T283" s="116"/>
      <c r="U283" s="116"/>
      <c r="V283" s="116"/>
      <c r="W283" s="116"/>
    </row>
    <row r="284" spans="1:23" s="114" customFormat="1" ht="12.75" hidden="1" customHeight="1" outlineLevel="1" x14ac:dyDescent="0.2">
      <c r="A284" s="164" t="str">
        <f>'2-Expenditures'!A284</f>
        <v>N</v>
      </c>
      <c r="B284" s="352" t="str">
        <f ca="1">IF(A284="N",B283,IF(LEN(B283)&lt;&gt;1,"A",IFERROR(CHAR(CODE(LOOKUP(2,1/($B$271:OFFSET(B284,-1,0)&lt;&gt;""),$B$271:OFFSET(B284,-1,0)))+1),"A")))</f>
        <v>G</v>
      </c>
      <c r="C284" s="461">
        <f>'2-Expenditures'!C284</f>
        <v>0</v>
      </c>
      <c r="D284" s="471"/>
      <c r="E284" s="149">
        <f t="shared" si="186"/>
        <v>0</v>
      </c>
      <c r="F284" s="149">
        <f t="shared" si="187"/>
        <v>0</v>
      </c>
      <c r="G284" s="149">
        <f t="shared" si="188"/>
        <v>0</v>
      </c>
      <c r="H284" s="149">
        <f t="shared" si="189"/>
        <v>0</v>
      </c>
      <c r="I284" s="147">
        <f>'2-Expenditures'!I284</f>
        <v>0</v>
      </c>
      <c r="J284" s="421"/>
      <c r="K284" s="158">
        <f t="shared" si="195"/>
        <v>0</v>
      </c>
      <c r="L284" s="548" t="s">
        <v>2289</v>
      </c>
      <c r="M284" s="161" t="b">
        <f t="shared" si="190"/>
        <v>1</v>
      </c>
      <c r="N284"/>
      <c r="O284" s="402">
        <f t="shared" si="191"/>
        <v>1</v>
      </c>
      <c r="P284" s="402">
        <f t="shared" si="192"/>
        <v>0</v>
      </c>
      <c r="Q284" s="402">
        <f t="shared" si="193"/>
        <v>0</v>
      </c>
      <c r="R284" s="402">
        <f t="shared" si="194"/>
        <v>0</v>
      </c>
      <c r="S284" s="403" t="b">
        <f t="shared" si="196"/>
        <v>1</v>
      </c>
      <c r="T284" s="116"/>
      <c r="U284" s="116"/>
      <c r="V284" s="116"/>
      <c r="W284" s="116"/>
    </row>
    <row r="285" spans="1:23" s="114" customFormat="1" ht="12.75" hidden="1" customHeight="1" outlineLevel="1" thickBot="1" x14ac:dyDescent="0.25">
      <c r="A285" s="164" t="str">
        <f>'2-Expenditures'!A285</f>
        <v>N</v>
      </c>
      <c r="B285" s="352" t="str">
        <f ca="1">IF(A285="N",B284,IF(LEN(B284)&lt;&gt;1,"A",IFERROR(CHAR(CODE(LOOKUP(2,1/($B$271:OFFSET(B285,-1,0)&lt;&gt;""),$B$271:OFFSET(B285,-1,0)))+1),"A")))</f>
        <v>G</v>
      </c>
      <c r="C285" s="461">
        <f>'2-Expenditures'!C285</f>
        <v>0</v>
      </c>
      <c r="D285" s="471"/>
      <c r="E285" s="149">
        <f t="shared" si="186"/>
        <v>0</v>
      </c>
      <c r="F285" s="149">
        <f t="shared" si="187"/>
        <v>0</v>
      </c>
      <c r="G285" s="149">
        <f t="shared" si="188"/>
        <v>0</v>
      </c>
      <c r="H285" s="149">
        <f t="shared" si="189"/>
        <v>0</v>
      </c>
      <c r="I285" s="147">
        <f>'2-Expenditures'!I285</f>
        <v>0</v>
      </c>
      <c r="J285" s="435"/>
      <c r="K285" s="158">
        <f t="shared" si="195"/>
        <v>0</v>
      </c>
      <c r="L285" s="548" t="s">
        <v>2289</v>
      </c>
      <c r="M285" s="161" t="b">
        <f t="shared" si="190"/>
        <v>1</v>
      </c>
      <c r="N285"/>
      <c r="O285" s="402">
        <f t="shared" si="191"/>
        <v>1</v>
      </c>
      <c r="P285" s="402">
        <f t="shared" si="192"/>
        <v>0</v>
      </c>
      <c r="Q285" s="402">
        <f t="shared" si="193"/>
        <v>0</v>
      </c>
      <c r="R285" s="402">
        <f t="shared" si="194"/>
        <v>0</v>
      </c>
      <c r="S285" s="403" t="b">
        <f t="shared" si="196"/>
        <v>1</v>
      </c>
      <c r="T285" s="116"/>
      <c r="U285" s="116"/>
      <c r="V285" s="116"/>
      <c r="W285" s="314"/>
    </row>
    <row r="286" spans="1:23" s="114" customFormat="1" ht="13.5" hidden="1" outlineLevel="1" thickTop="1" x14ac:dyDescent="0.2">
      <c r="A286" s="164">
        <f>'2-Expenditures'!A286</f>
        <v>0</v>
      </c>
      <c r="B286" s="354" t="str">
        <f ca="1">IFERROR(CHAR(CODE(LOOKUP(2,1/(B272:OFFSET(B286,-1,0)&lt;&gt;""),B272:OFFSET(B286,-1,0)))+1),"A")</f>
        <v>H</v>
      </c>
      <c r="C286" s="462" t="s">
        <v>2321</v>
      </c>
      <c r="D286" s="472"/>
      <c r="E286" s="376">
        <f ca="1">SUMIFS(E272:OFFSET(E286,-1,0),$A272:OFFSET($A286,-1,0),"Y")</f>
        <v>0</v>
      </c>
      <c r="F286" s="376">
        <f ca="1">SUMIFS(F272:OFFSET(F286,-1,0),$A272:OFFSET($A286,-1,0),"Y")</f>
        <v>0</v>
      </c>
      <c r="G286" s="376">
        <f ca="1">SUMIFS(G272:OFFSET(G286,-1,0),$A272:OFFSET($A286,-1,0),"Y")</f>
        <v>0</v>
      </c>
      <c r="H286" s="376">
        <f ca="1">SUMIFS(H272:OFFSET(H286,-1,0),$A272:OFFSET($A286,-1,0),"Y")</f>
        <v>0</v>
      </c>
      <c r="I286" s="376">
        <f ca="1">SUMIFS(I272:OFFSET(I286,-1,0),$A272:OFFSET($A286,-1,0),"Y")</f>
        <v>0</v>
      </c>
      <c r="J286" s="376">
        <f ca="1">SUMIFS(J272:OFFSET(J286,-1,0),$A272:OFFSET($A286,-1,0),"Y")</f>
        <v>0</v>
      </c>
      <c r="K286" s="376">
        <f ca="1">SUMIFS(K272:OFFSET(K286,-1,0),$A272:OFFSET($A286,-1,0),"Y")</f>
        <v>0</v>
      </c>
      <c r="L286" s="380"/>
      <c r="M286" s="378" t="b">
        <f t="shared" ca="1" si="190"/>
        <v>1</v>
      </c>
      <c r="N286"/>
      <c r="O286" s="402">
        <f ca="1">IF($I286&gt;0,E286/$I286,E$2)</f>
        <v>1</v>
      </c>
      <c r="P286" s="402">
        <f t="shared" ref="P286" ca="1" si="197">IF($I286&gt;0,F286/$I286,F$2)</f>
        <v>0</v>
      </c>
      <c r="Q286" s="402">
        <f t="shared" ref="Q286" ca="1" si="198">IF($I286&gt;0,G286/$I286,G$2)</f>
        <v>0</v>
      </c>
      <c r="R286" s="402">
        <f t="shared" ref="R286" ca="1" si="199">IF($I286&gt;0,H286/$I286,H$2)</f>
        <v>0</v>
      </c>
      <c r="S286" s="400" t="b">
        <f t="shared" ref="S286" ca="1" si="200">SUM(O286:R286)=1</f>
        <v>1</v>
      </c>
      <c r="T286" s="182" t="s">
        <v>2569</v>
      </c>
      <c r="U286" s="182"/>
      <c r="V286" s="182"/>
      <c r="W286" s="116"/>
    </row>
    <row r="287" spans="1:23" s="114" customFormat="1" hidden="1" outlineLevel="1" x14ac:dyDescent="0.2">
      <c r="A287" s="164">
        <f>'2-Expenditures'!A287</f>
        <v>0</v>
      </c>
      <c r="B287" s="116"/>
      <c r="C287" s="116"/>
      <c r="D287" s="116"/>
      <c r="E287" s="116"/>
      <c r="F287" s="116"/>
      <c r="G287" s="116"/>
      <c r="H287" s="116"/>
      <c r="I287" s="116"/>
      <c r="J287" s="116"/>
      <c r="K287" s="116"/>
      <c r="L287" s="546"/>
      <c r="M287" s="116"/>
      <c r="N287"/>
      <c r="O287" s="497"/>
      <c r="P287" s="497"/>
      <c r="Q287" s="497"/>
      <c r="R287" s="497"/>
      <c r="S287" s="391"/>
      <c r="T287" s="116"/>
      <c r="U287" s="116"/>
      <c r="V287" s="116"/>
      <c r="W287" s="116"/>
    </row>
    <row r="288" spans="1:23" s="311" customFormat="1" ht="19.899999999999999" hidden="1" customHeight="1" outlineLevel="1" x14ac:dyDescent="0.2">
      <c r="A288" s="323">
        <f>'2-Expenditures'!A288</f>
        <v>0</v>
      </c>
      <c r="B288" s="118" t="s">
        <v>2615</v>
      </c>
      <c r="C288" s="373"/>
      <c r="D288" s="373"/>
      <c r="E288" s="373"/>
      <c r="F288" s="373"/>
      <c r="G288" s="373"/>
      <c r="H288" s="373"/>
      <c r="I288" s="373"/>
      <c r="J288" s="373"/>
      <c r="K288" s="373"/>
      <c r="L288" s="373"/>
      <c r="M288" s="373"/>
      <c r="N288"/>
      <c r="O288" s="499"/>
      <c r="P288" s="499"/>
      <c r="Q288" s="499"/>
      <c r="R288" s="499"/>
      <c r="S288" s="313"/>
      <c r="T288" s="314"/>
      <c r="U288" s="314"/>
      <c r="V288" s="314"/>
      <c r="W288" s="116"/>
    </row>
    <row r="289" spans="1:23" s="114" customFormat="1" ht="25.5" hidden="1" customHeight="1" outlineLevel="1" x14ac:dyDescent="0.2">
      <c r="A289" s="164" t="str">
        <f>'2-Expenditures'!A289</f>
        <v>Include?</v>
      </c>
      <c r="B289" s="349" t="s">
        <v>2317</v>
      </c>
      <c r="C289" s="392" t="s">
        <v>2318</v>
      </c>
      <c r="D289" s="473"/>
      <c r="E289" s="425" t="s">
        <v>2292</v>
      </c>
      <c r="F289" s="425" t="s">
        <v>2293</v>
      </c>
      <c r="G289" s="425" t="s">
        <v>2294</v>
      </c>
      <c r="H289" s="425" t="s">
        <v>2295</v>
      </c>
      <c r="I289" s="426" t="s">
        <v>2314</v>
      </c>
      <c r="J289" s="423" t="s">
        <v>2291</v>
      </c>
      <c r="K289" s="351" t="s">
        <v>2338</v>
      </c>
      <c r="L289" s="557" t="s">
        <v>2337</v>
      </c>
      <c r="M289" s="426" t="s">
        <v>2430</v>
      </c>
      <c r="N289"/>
      <c r="O289" s="397" t="s">
        <v>2292</v>
      </c>
      <c r="P289" s="397" t="s">
        <v>2293</v>
      </c>
      <c r="Q289" s="397" t="s">
        <v>2294</v>
      </c>
      <c r="R289" s="397" t="s">
        <v>2295</v>
      </c>
      <c r="S289" s="398" t="s">
        <v>2430</v>
      </c>
      <c r="T289" s="116"/>
      <c r="U289" s="116"/>
      <c r="V289" s="116"/>
      <c r="W289" s="116"/>
    </row>
    <row r="290" spans="1:23" s="114" customFormat="1" ht="12.75" hidden="1" customHeight="1" outlineLevel="1" x14ac:dyDescent="0.2">
      <c r="A290" s="164" t="str">
        <f>'2-Expenditures'!A290</f>
        <v>Y</v>
      </c>
      <c r="B290" s="352" t="str">
        <f ca="1">IF(A290="N",B289,IF(LEN(B289)&lt;&gt;1,"A",IFERROR(CHAR(CODE(LOOKUP(2,1/($B$289:OFFSET(B290,-1,0)&lt;&gt;""),$B$289:OFFSET(B290,-1,0)))+1),"A")))</f>
        <v>A</v>
      </c>
      <c r="C290" s="475">
        <f>'2-Expenditures'!C290</f>
        <v>0</v>
      </c>
      <c r="D290" s="474"/>
      <c r="E290" s="149">
        <f t="shared" ref="E290:E304" si="201">$I290*O290</f>
        <v>0</v>
      </c>
      <c r="F290" s="149">
        <f t="shared" ref="F290:F304" si="202">$I290*P290</f>
        <v>0</v>
      </c>
      <c r="G290" s="149">
        <f t="shared" ref="G290:G304" si="203">$I290*Q290</f>
        <v>0</v>
      </c>
      <c r="H290" s="149">
        <f t="shared" ref="H290:H304" si="204">$I290*R290</f>
        <v>0</v>
      </c>
      <c r="I290" s="147">
        <f>'2-Expenditures'!I290</f>
        <v>0</v>
      </c>
      <c r="J290" s="434"/>
      <c r="K290" s="430">
        <f>SUM(I290:J290)</f>
        <v>0</v>
      </c>
      <c r="L290" s="549"/>
      <c r="M290" s="161" t="b">
        <f t="shared" ref="M290:M305" si="205">SUM(E290:H290)=I290</f>
        <v>1</v>
      </c>
      <c r="N290"/>
      <c r="O290" s="402">
        <f t="shared" ref="O290:O304" si="206">E$2</f>
        <v>1</v>
      </c>
      <c r="P290" s="402">
        <f t="shared" ref="P290:P304" si="207">F$2</f>
        <v>0</v>
      </c>
      <c r="Q290" s="402">
        <f t="shared" ref="Q290:Q304" si="208">G$2</f>
        <v>0</v>
      </c>
      <c r="R290" s="402">
        <f t="shared" ref="R290:R304" si="209">H$2</f>
        <v>0</v>
      </c>
      <c r="S290" s="403" t="b">
        <f>SUM(O290:R290)=1</f>
        <v>1</v>
      </c>
      <c r="T290" s="106"/>
      <c r="U290" s="106"/>
      <c r="V290" s="106"/>
      <c r="W290" s="116"/>
    </row>
    <row r="291" spans="1:23" s="114" customFormat="1" ht="12.75" hidden="1" customHeight="1" outlineLevel="1" x14ac:dyDescent="0.2">
      <c r="A291" s="164" t="str">
        <f>'2-Expenditures'!A291</f>
        <v>Y</v>
      </c>
      <c r="B291" s="352" t="str">
        <f ca="1">IF(A291="N",B290,IF(LEN(B290)&lt;&gt;1,"A",IFERROR(CHAR(CODE(LOOKUP(2,1/($B$289:OFFSET(B291,-1,0)&lt;&gt;""),$B$289:OFFSET(B291,-1,0)))+1),"A")))</f>
        <v>B</v>
      </c>
      <c r="C291" s="475">
        <f>'2-Expenditures'!C291</f>
        <v>0</v>
      </c>
      <c r="D291" s="474"/>
      <c r="E291" s="149">
        <f t="shared" si="201"/>
        <v>0</v>
      </c>
      <c r="F291" s="149">
        <f t="shared" si="202"/>
        <v>0</v>
      </c>
      <c r="G291" s="149">
        <f t="shared" si="203"/>
        <v>0</v>
      </c>
      <c r="H291" s="149">
        <f t="shared" si="204"/>
        <v>0</v>
      </c>
      <c r="I291" s="147">
        <f>'2-Expenditures'!I291</f>
        <v>0</v>
      </c>
      <c r="J291" s="421"/>
      <c r="K291" s="158">
        <f>SUM(I291:J291)</f>
        <v>0</v>
      </c>
      <c r="L291" s="549"/>
      <c r="M291" s="161" t="b">
        <f t="shared" si="205"/>
        <v>1</v>
      </c>
      <c r="N291"/>
      <c r="O291" s="402">
        <f t="shared" si="206"/>
        <v>1</v>
      </c>
      <c r="P291" s="402">
        <f t="shared" si="207"/>
        <v>0</v>
      </c>
      <c r="Q291" s="402">
        <f t="shared" si="208"/>
        <v>0</v>
      </c>
      <c r="R291" s="402">
        <f t="shared" si="209"/>
        <v>0</v>
      </c>
      <c r="S291" s="403" t="b">
        <f t="shared" ref="S291:S304" si="210">SUM(O291:R291)=1</f>
        <v>1</v>
      </c>
      <c r="T291" s="106"/>
      <c r="U291" s="106"/>
      <c r="V291" s="106"/>
      <c r="W291" s="116"/>
    </row>
    <row r="292" spans="1:23" s="114" customFormat="1" ht="12.75" hidden="1" customHeight="1" outlineLevel="1" x14ac:dyDescent="0.2">
      <c r="A292" s="164" t="str">
        <f>'2-Expenditures'!A292</f>
        <v>Y</v>
      </c>
      <c r="B292" s="352" t="str">
        <f ca="1">IF(A292="N",B291,IF(LEN(B291)&lt;&gt;1,"A",IFERROR(CHAR(CODE(LOOKUP(2,1/($B$289:OFFSET(B292,-1,0)&lt;&gt;""),$B$289:OFFSET(B292,-1,0)))+1),"A")))</f>
        <v>C</v>
      </c>
      <c r="C292" s="475">
        <f>'2-Expenditures'!C292</f>
        <v>0</v>
      </c>
      <c r="D292" s="474"/>
      <c r="E292" s="149">
        <f t="shared" si="201"/>
        <v>0</v>
      </c>
      <c r="F292" s="149">
        <f t="shared" si="202"/>
        <v>0</v>
      </c>
      <c r="G292" s="149">
        <f t="shared" si="203"/>
        <v>0</v>
      </c>
      <c r="H292" s="149">
        <f t="shared" si="204"/>
        <v>0</v>
      </c>
      <c r="I292" s="147">
        <f>'2-Expenditures'!I292</f>
        <v>0</v>
      </c>
      <c r="J292" s="421"/>
      <c r="K292" s="158">
        <f>SUM(I292:J292)</f>
        <v>0</v>
      </c>
      <c r="L292" s="549"/>
      <c r="M292" s="161" t="b">
        <f t="shared" si="205"/>
        <v>1</v>
      </c>
      <c r="N292"/>
      <c r="O292" s="402">
        <f t="shared" si="206"/>
        <v>1</v>
      </c>
      <c r="P292" s="402">
        <f t="shared" si="207"/>
        <v>0</v>
      </c>
      <c r="Q292" s="402">
        <f t="shared" si="208"/>
        <v>0</v>
      </c>
      <c r="R292" s="402">
        <f t="shared" si="209"/>
        <v>0</v>
      </c>
      <c r="S292" s="403" t="b">
        <f t="shared" si="210"/>
        <v>1</v>
      </c>
      <c r="T292" s="116"/>
      <c r="U292" s="116"/>
      <c r="V292" s="116"/>
      <c r="W292" s="116"/>
    </row>
    <row r="293" spans="1:23" s="114" customFormat="1" ht="12.75" hidden="1" customHeight="1" outlineLevel="1" x14ac:dyDescent="0.2">
      <c r="A293" s="164" t="str">
        <f>'2-Expenditures'!A293</f>
        <v>Y</v>
      </c>
      <c r="B293" s="352" t="str">
        <f ca="1">IF(A293="N",B292,IF(LEN(B292)&lt;&gt;1,"A",IFERROR(CHAR(CODE(LOOKUP(2,1/($B$289:OFFSET(B293,-1,0)&lt;&gt;""),$B$289:OFFSET(B293,-1,0)))+1),"A")))</f>
        <v>D</v>
      </c>
      <c r="C293" s="475">
        <f>'2-Expenditures'!C293</f>
        <v>0</v>
      </c>
      <c r="D293" s="474"/>
      <c r="E293" s="149">
        <f t="shared" si="201"/>
        <v>0</v>
      </c>
      <c r="F293" s="149">
        <f t="shared" si="202"/>
        <v>0</v>
      </c>
      <c r="G293" s="149">
        <f t="shared" si="203"/>
        <v>0</v>
      </c>
      <c r="H293" s="149">
        <f t="shared" si="204"/>
        <v>0</v>
      </c>
      <c r="I293" s="147">
        <f>'2-Expenditures'!I293</f>
        <v>0</v>
      </c>
      <c r="J293" s="421"/>
      <c r="K293" s="158">
        <f>SUM(I293:J293)</f>
        <v>0</v>
      </c>
      <c r="L293" s="549"/>
      <c r="M293" s="161" t="b">
        <f t="shared" si="205"/>
        <v>1</v>
      </c>
      <c r="N293"/>
      <c r="O293" s="402">
        <f t="shared" si="206"/>
        <v>1</v>
      </c>
      <c r="P293" s="402">
        <f t="shared" si="207"/>
        <v>0</v>
      </c>
      <c r="Q293" s="402">
        <f t="shared" si="208"/>
        <v>0</v>
      </c>
      <c r="R293" s="402">
        <f t="shared" si="209"/>
        <v>0</v>
      </c>
      <c r="S293" s="403" t="b">
        <f t="shared" si="210"/>
        <v>1</v>
      </c>
      <c r="T293" s="116"/>
      <c r="U293" s="116"/>
      <c r="V293" s="116"/>
      <c r="W293" s="116"/>
    </row>
    <row r="294" spans="1:23" s="114" customFormat="1" ht="12.75" hidden="1" customHeight="1" outlineLevel="1" x14ac:dyDescent="0.2">
      <c r="A294" s="164" t="str">
        <f>'2-Expenditures'!A294</f>
        <v>Y</v>
      </c>
      <c r="B294" s="352" t="str">
        <f ca="1">IF(A294="N",B293,IF(LEN(B293)&lt;&gt;1,"A",IFERROR(CHAR(CODE(LOOKUP(2,1/($B$289:OFFSET(B294,-1,0)&lt;&gt;""),$B$289:OFFSET(B294,-1,0)))+1),"A")))</f>
        <v>E</v>
      </c>
      <c r="C294" s="475">
        <f>'2-Expenditures'!C294</f>
        <v>0</v>
      </c>
      <c r="D294" s="474"/>
      <c r="E294" s="149">
        <f t="shared" si="201"/>
        <v>0</v>
      </c>
      <c r="F294" s="149">
        <f t="shared" si="202"/>
        <v>0</v>
      </c>
      <c r="G294" s="149">
        <f t="shared" si="203"/>
        <v>0</v>
      </c>
      <c r="H294" s="149">
        <f t="shared" si="204"/>
        <v>0</v>
      </c>
      <c r="I294" s="147">
        <f>'2-Expenditures'!I294</f>
        <v>0</v>
      </c>
      <c r="J294" s="421"/>
      <c r="K294" s="158">
        <f>SUM(I294:J294)</f>
        <v>0</v>
      </c>
      <c r="L294" s="549"/>
      <c r="M294" s="161" t="b">
        <f t="shared" si="205"/>
        <v>1</v>
      </c>
      <c r="N294"/>
      <c r="O294" s="402">
        <f t="shared" si="206"/>
        <v>1</v>
      </c>
      <c r="P294" s="402">
        <f t="shared" si="207"/>
        <v>0</v>
      </c>
      <c r="Q294" s="402">
        <f t="shared" si="208"/>
        <v>0</v>
      </c>
      <c r="R294" s="402">
        <f t="shared" si="209"/>
        <v>0</v>
      </c>
      <c r="S294" s="403" t="b">
        <f t="shared" si="210"/>
        <v>1</v>
      </c>
      <c r="T294" s="116"/>
      <c r="U294" s="116"/>
      <c r="V294" s="116"/>
      <c r="W294" s="116"/>
    </row>
    <row r="295" spans="1:23" s="114" customFormat="1" ht="12.75" hidden="1" customHeight="1" outlineLevel="2" x14ac:dyDescent="0.2">
      <c r="A295" s="164" t="str">
        <f>'2-Expenditures'!A295</f>
        <v>N</v>
      </c>
      <c r="B295" s="352" t="str">
        <f ca="1">IF(A295="N",B294,IF(LEN(B294)&lt;&gt;1,"A",IFERROR(CHAR(CODE(LOOKUP(2,1/($B$289:OFFSET(B295,-1,0)&lt;&gt;""),$B$289:OFFSET(B295,-1,0)))+1),"A")))</f>
        <v>E</v>
      </c>
      <c r="C295" s="475">
        <f>'2-Expenditures'!C295</f>
        <v>0</v>
      </c>
      <c r="D295" s="474"/>
      <c r="E295" s="149">
        <f t="shared" si="201"/>
        <v>0</v>
      </c>
      <c r="F295" s="149">
        <f t="shared" si="202"/>
        <v>0</v>
      </c>
      <c r="G295" s="149">
        <f t="shared" si="203"/>
        <v>0</v>
      </c>
      <c r="H295" s="149">
        <f t="shared" si="204"/>
        <v>0</v>
      </c>
      <c r="I295" s="147">
        <f>'2-Expenditures'!I295</f>
        <v>0</v>
      </c>
      <c r="J295" s="421"/>
      <c r="K295" s="158">
        <f t="shared" ref="K295:K304" si="211">SUM(I295:J295)</f>
        <v>0</v>
      </c>
      <c r="L295" s="549"/>
      <c r="M295" s="161" t="b">
        <f t="shared" si="205"/>
        <v>1</v>
      </c>
      <c r="N295"/>
      <c r="O295" s="402">
        <f t="shared" si="206"/>
        <v>1</v>
      </c>
      <c r="P295" s="402">
        <f t="shared" si="207"/>
        <v>0</v>
      </c>
      <c r="Q295" s="402">
        <f t="shared" si="208"/>
        <v>0</v>
      </c>
      <c r="R295" s="402">
        <f t="shared" si="209"/>
        <v>0</v>
      </c>
      <c r="S295" s="403" t="b">
        <f t="shared" si="210"/>
        <v>1</v>
      </c>
      <c r="T295" s="116"/>
      <c r="U295" s="116"/>
      <c r="V295" s="116"/>
      <c r="W295" s="116"/>
    </row>
    <row r="296" spans="1:23" s="114" customFormat="1" ht="12.75" hidden="1" customHeight="1" outlineLevel="2" x14ac:dyDescent="0.2">
      <c r="A296" s="164" t="str">
        <f>'2-Expenditures'!A296</f>
        <v>N</v>
      </c>
      <c r="B296" s="352" t="str">
        <f ca="1">IF(A296="N",B295,IF(LEN(B295)&lt;&gt;1,"A",IFERROR(CHAR(CODE(LOOKUP(2,1/($B$289:OFFSET(B296,-1,0)&lt;&gt;""),$B$289:OFFSET(B296,-1,0)))+1),"A")))</f>
        <v>E</v>
      </c>
      <c r="C296" s="475">
        <f>'2-Expenditures'!C296</f>
        <v>0</v>
      </c>
      <c r="D296" s="474"/>
      <c r="E296" s="149">
        <f t="shared" si="201"/>
        <v>0</v>
      </c>
      <c r="F296" s="149">
        <f t="shared" si="202"/>
        <v>0</v>
      </c>
      <c r="G296" s="149">
        <f t="shared" si="203"/>
        <v>0</v>
      </c>
      <c r="H296" s="149">
        <f t="shared" si="204"/>
        <v>0</v>
      </c>
      <c r="I296" s="147">
        <f>'2-Expenditures'!I296</f>
        <v>0</v>
      </c>
      <c r="J296" s="421"/>
      <c r="K296" s="158">
        <f t="shared" si="211"/>
        <v>0</v>
      </c>
      <c r="L296" s="549"/>
      <c r="M296" s="161" t="b">
        <f t="shared" si="205"/>
        <v>1</v>
      </c>
      <c r="N296"/>
      <c r="O296" s="402">
        <f t="shared" si="206"/>
        <v>1</v>
      </c>
      <c r="P296" s="402">
        <f t="shared" si="207"/>
        <v>0</v>
      </c>
      <c r="Q296" s="402">
        <f t="shared" si="208"/>
        <v>0</v>
      </c>
      <c r="R296" s="402">
        <f t="shared" si="209"/>
        <v>0</v>
      </c>
      <c r="S296" s="403" t="b">
        <f t="shared" si="210"/>
        <v>1</v>
      </c>
      <c r="T296" s="116"/>
      <c r="U296" s="116"/>
      <c r="V296" s="116"/>
      <c r="W296" s="116"/>
    </row>
    <row r="297" spans="1:23" s="114" customFormat="1" ht="12.75" hidden="1" customHeight="1" outlineLevel="2" x14ac:dyDescent="0.2">
      <c r="A297" s="164" t="str">
        <f>'2-Expenditures'!A297</f>
        <v>N</v>
      </c>
      <c r="B297" s="352" t="str">
        <f ca="1">IF(A297="N",B296,IF(LEN(B296)&lt;&gt;1,"A",IFERROR(CHAR(CODE(LOOKUP(2,1/($B$289:OFFSET(B297,-1,0)&lt;&gt;""),$B$289:OFFSET(B297,-1,0)))+1),"A")))</f>
        <v>E</v>
      </c>
      <c r="C297" s="475">
        <f>'2-Expenditures'!C297</f>
        <v>0</v>
      </c>
      <c r="D297" s="474"/>
      <c r="E297" s="149">
        <f t="shared" si="201"/>
        <v>0</v>
      </c>
      <c r="F297" s="149">
        <f t="shared" si="202"/>
        <v>0</v>
      </c>
      <c r="G297" s="149">
        <f t="shared" si="203"/>
        <v>0</v>
      </c>
      <c r="H297" s="149">
        <f t="shared" si="204"/>
        <v>0</v>
      </c>
      <c r="I297" s="147">
        <f>'2-Expenditures'!I297</f>
        <v>0</v>
      </c>
      <c r="J297" s="421"/>
      <c r="K297" s="158">
        <f t="shared" si="211"/>
        <v>0</v>
      </c>
      <c r="L297" s="549"/>
      <c r="M297" s="161" t="b">
        <f t="shared" si="205"/>
        <v>1</v>
      </c>
      <c r="N297"/>
      <c r="O297" s="402">
        <f t="shared" si="206"/>
        <v>1</v>
      </c>
      <c r="P297" s="402">
        <f t="shared" si="207"/>
        <v>0</v>
      </c>
      <c r="Q297" s="402">
        <f t="shared" si="208"/>
        <v>0</v>
      </c>
      <c r="R297" s="402">
        <f t="shared" si="209"/>
        <v>0</v>
      </c>
      <c r="S297" s="403" t="b">
        <f t="shared" si="210"/>
        <v>1</v>
      </c>
      <c r="T297" s="116"/>
      <c r="U297" s="116"/>
      <c r="V297" s="116"/>
      <c r="W297" s="116"/>
    </row>
    <row r="298" spans="1:23" s="114" customFormat="1" ht="12.75" hidden="1" customHeight="1" outlineLevel="2" x14ac:dyDescent="0.2">
      <c r="A298" s="164" t="str">
        <f>'2-Expenditures'!A298</f>
        <v>N</v>
      </c>
      <c r="B298" s="352" t="str">
        <f ca="1">IF(A298="N",B297,IF(LEN(B297)&lt;&gt;1,"A",IFERROR(CHAR(CODE(LOOKUP(2,1/($B$289:OFFSET(B298,-1,0)&lt;&gt;""),$B$289:OFFSET(B298,-1,0)))+1),"A")))</f>
        <v>E</v>
      </c>
      <c r="C298" s="475">
        <f>'2-Expenditures'!C298</f>
        <v>0</v>
      </c>
      <c r="D298" s="474"/>
      <c r="E298" s="149">
        <f t="shared" si="201"/>
        <v>0</v>
      </c>
      <c r="F298" s="149">
        <f t="shared" si="202"/>
        <v>0</v>
      </c>
      <c r="G298" s="149">
        <f t="shared" si="203"/>
        <v>0</v>
      </c>
      <c r="H298" s="149">
        <f t="shared" si="204"/>
        <v>0</v>
      </c>
      <c r="I298" s="147">
        <f>'2-Expenditures'!I298</f>
        <v>0</v>
      </c>
      <c r="J298" s="421"/>
      <c r="K298" s="158">
        <f t="shared" si="211"/>
        <v>0</v>
      </c>
      <c r="L298" s="549"/>
      <c r="M298" s="161" t="b">
        <f t="shared" si="205"/>
        <v>1</v>
      </c>
      <c r="N298"/>
      <c r="O298" s="402">
        <f t="shared" si="206"/>
        <v>1</v>
      </c>
      <c r="P298" s="402">
        <f t="shared" si="207"/>
        <v>0</v>
      </c>
      <c r="Q298" s="402">
        <f t="shared" si="208"/>
        <v>0</v>
      </c>
      <c r="R298" s="402">
        <f t="shared" si="209"/>
        <v>0</v>
      </c>
      <c r="S298" s="403" t="b">
        <f t="shared" si="210"/>
        <v>1</v>
      </c>
      <c r="T298" s="116"/>
      <c r="U298" s="116"/>
      <c r="V298" s="116"/>
      <c r="W298" s="116"/>
    </row>
    <row r="299" spans="1:23" s="114" customFormat="1" ht="12.75" hidden="1" customHeight="1" outlineLevel="2" x14ac:dyDescent="0.2">
      <c r="A299" s="164" t="str">
        <f>'2-Expenditures'!A299</f>
        <v>N</v>
      </c>
      <c r="B299" s="352" t="str">
        <f ca="1">IF(A299="N",B298,IF(LEN(B298)&lt;&gt;1,"A",IFERROR(CHAR(CODE(LOOKUP(2,1/($B$289:OFFSET(B299,-1,0)&lt;&gt;""),$B$289:OFFSET(B299,-1,0)))+1),"A")))</f>
        <v>E</v>
      </c>
      <c r="C299" s="475">
        <f>'2-Expenditures'!C299</f>
        <v>0</v>
      </c>
      <c r="D299" s="474"/>
      <c r="E299" s="149">
        <f t="shared" si="201"/>
        <v>0</v>
      </c>
      <c r="F299" s="149">
        <f t="shared" si="202"/>
        <v>0</v>
      </c>
      <c r="G299" s="149">
        <f t="shared" si="203"/>
        <v>0</v>
      </c>
      <c r="H299" s="149">
        <f t="shared" si="204"/>
        <v>0</v>
      </c>
      <c r="I299" s="147">
        <f>'2-Expenditures'!I299</f>
        <v>0</v>
      </c>
      <c r="J299" s="421"/>
      <c r="K299" s="158">
        <f t="shared" si="211"/>
        <v>0</v>
      </c>
      <c r="L299" s="549"/>
      <c r="M299" s="161" t="b">
        <f t="shared" si="205"/>
        <v>1</v>
      </c>
      <c r="N299"/>
      <c r="O299" s="402">
        <f t="shared" si="206"/>
        <v>1</v>
      </c>
      <c r="P299" s="402">
        <f t="shared" si="207"/>
        <v>0</v>
      </c>
      <c r="Q299" s="402">
        <f t="shared" si="208"/>
        <v>0</v>
      </c>
      <c r="R299" s="402">
        <f t="shared" si="209"/>
        <v>0</v>
      </c>
      <c r="S299" s="403" t="b">
        <f t="shared" si="210"/>
        <v>1</v>
      </c>
      <c r="T299" s="116"/>
      <c r="U299" s="116"/>
      <c r="V299" s="116"/>
      <c r="W299" s="116"/>
    </row>
    <row r="300" spans="1:23" s="114" customFormat="1" ht="12.75" hidden="1" customHeight="1" outlineLevel="2" x14ac:dyDescent="0.2">
      <c r="A300" s="164" t="str">
        <f>'2-Expenditures'!A300</f>
        <v>N</v>
      </c>
      <c r="B300" s="352" t="str">
        <f ca="1">IF(A300="N",B299,IF(LEN(B299)&lt;&gt;1,"A",IFERROR(CHAR(CODE(LOOKUP(2,1/($B$289:OFFSET(B300,-1,0)&lt;&gt;""),$B$289:OFFSET(B300,-1,0)))+1),"A")))</f>
        <v>E</v>
      </c>
      <c r="C300" s="475">
        <f>'2-Expenditures'!C300</f>
        <v>0</v>
      </c>
      <c r="D300" s="474"/>
      <c r="E300" s="149">
        <f t="shared" si="201"/>
        <v>0</v>
      </c>
      <c r="F300" s="149">
        <f t="shared" si="202"/>
        <v>0</v>
      </c>
      <c r="G300" s="149">
        <f t="shared" si="203"/>
        <v>0</v>
      </c>
      <c r="H300" s="149">
        <f t="shared" si="204"/>
        <v>0</v>
      </c>
      <c r="I300" s="147">
        <f>'2-Expenditures'!I300</f>
        <v>0</v>
      </c>
      <c r="J300" s="421"/>
      <c r="K300" s="158">
        <f t="shared" si="211"/>
        <v>0</v>
      </c>
      <c r="L300" s="549"/>
      <c r="M300" s="161" t="b">
        <f t="shared" si="205"/>
        <v>1</v>
      </c>
      <c r="N300"/>
      <c r="O300" s="402">
        <f t="shared" si="206"/>
        <v>1</v>
      </c>
      <c r="P300" s="402">
        <f t="shared" si="207"/>
        <v>0</v>
      </c>
      <c r="Q300" s="402">
        <f t="shared" si="208"/>
        <v>0</v>
      </c>
      <c r="R300" s="402">
        <f t="shared" si="209"/>
        <v>0</v>
      </c>
      <c r="S300" s="403" t="b">
        <f t="shared" si="210"/>
        <v>1</v>
      </c>
      <c r="T300" s="116"/>
      <c r="U300" s="116"/>
      <c r="V300" s="116"/>
      <c r="W300" s="116"/>
    </row>
    <row r="301" spans="1:23" s="114" customFormat="1" ht="12.75" hidden="1" customHeight="1" outlineLevel="2" x14ac:dyDescent="0.2">
      <c r="A301" s="164" t="str">
        <f>'2-Expenditures'!A301</f>
        <v>N</v>
      </c>
      <c r="B301" s="352" t="str">
        <f ca="1">IF(A301="N",B300,IF(LEN(B300)&lt;&gt;1,"A",IFERROR(CHAR(CODE(LOOKUP(2,1/($B$289:OFFSET(B301,-1,0)&lt;&gt;""),$B$289:OFFSET(B301,-1,0)))+1),"A")))</f>
        <v>E</v>
      </c>
      <c r="C301" s="475">
        <f>'2-Expenditures'!C301</f>
        <v>0</v>
      </c>
      <c r="D301" s="474"/>
      <c r="E301" s="149">
        <f t="shared" si="201"/>
        <v>0</v>
      </c>
      <c r="F301" s="149">
        <f t="shared" si="202"/>
        <v>0</v>
      </c>
      <c r="G301" s="149">
        <f t="shared" si="203"/>
        <v>0</v>
      </c>
      <c r="H301" s="149">
        <f t="shared" si="204"/>
        <v>0</v>
      </c>
      <c r="I301" s="147">
        <f>'2-Expenditures'!I301</f>
        <v>0</v>
      </c>
      <c r="J301" s="421"/>
      <c r="K301" s="158">
        <f t="shared" si="211"/>
        <v>0</v>
      </c>
      <c r="L301" s="549"/>
      <c r="M301" s="161" t="b">
        <f t="shared" si="205"/>
        <v>1</v>
      </c>
      <c r="N301"/>
      <c r="O301" s="402">
        <f t="shared" si="206"/>
        <v>1</v>
      </c>
      <c r="P301" s="402">
        <f t="shared" si="207"/>
        <v>0</v>
      </c>
      <c r="Q301" s="402">
        <f t="shared" si="208"/>
        <v>0</v>
      </c>
      <c r="R301" s="402">
        <f t="shared" si="209"/>
        <v>0</v>
      </c>
      <c r="S301" s="403" t="b">
        <f t="shared" si="210"/>
        <v>1</v>
      </c>
      <c r="T301" s="116"/>
      <c r="U301" s="116"/>
      <c r="V301" s="116"/>
      <c r="W301" s="116"/>
    </row>
    <row r="302" spans="1:23" s="114" customFormat="1" ht="12.75" hidden="1" customHeight="1" outlineLevel="2" x14ac:dyDescent="0.2">
      <c r="A302" s="164" t="str">
        <f>'2-Expenditures'!A302</f>
        <v>N</v>
      </c>
      <c r="B302" s="352" t="str">
        <f ca="1">IF(A302="N",B301,IF(LEN(B301)&lt;&gt;1,"A",IFERROR(CHAR(CODE(LOOKUP(2,1/($B$289:OFFSET(B302,-1,0)&lt;&gt;""),$B$289:OFFSET(B302,-1,0)))+1),"A")))</f>
        <v>E</v>
      </c>
      <c r="C302" s="475">
        <f>'2-Expenditures'!C302</f>
        <v>0</v>
      </c>
      <c r="D302" s="474"/>
      <c r="E302" s="149">
        <f t="shared" si="201"/>
        <v>0</v>
      </c>
      <c r="F302" s="149">
        <f t="shared" si="202"/>
        <v>0</v>
      </c>
      <c r="G302" s="149">
        <f t="shared" si="203"/>
        <v>0</v>
      </c>
      <c r="H302" s="149">
        <f t="shared" si="204"/>
        <v>0</v>
      </c>
      <c r="I302" s="147">
        <f>'2-Expenditures'!I302</f>
        <v>0</v>
      </c>
      <c r="J302" s="421"/>
      <c r="K302" s="158">
        <f t="shared" si="211"/>
        <v>0</v>
      </c>
      <c r="L302" s="549"/>
      <c r="M302" s="161" t="b">
        <f t="shared" si="205"/>
        <v>1</v>
      </c>
      <c r="N302"/>
      <c r="O302" s="402">
        <f t="shared" si="206"/>
        <v>1</v>
      </c>
      <c r="P302" s="402">
        <f t="shared" si="207"/>
        <v>0</v>
      </c>
      <c r="Q302" s="402">
        <f t="shared" si="208"/>
        <v>0</v>
      </c>
      <c r="R302" s="402">
        <f t="shared" si="209"/>
        <v>0</v>
      </c>
      <c r="S302" s="403" t="b">
        <f t="shared" si="210"/>
        <v>1</v>
      </c>
      <c r="T302" s="116"/>
      <c r="U302" s="116"/>
      <c r="V302" s="116"/>
      <c r="W302" s="116"/>
    </row>
    <row r="303" spans="1:23" s="114" customFormat="1" ht="12.75" hidden="1" customHeight="1" outlineLevel="2" x14ac:dyDescent="0.2">
      <c r="A303" s="164" t="str">
        <f>'2-Expenditures'!A303</f>
        <v>N</v>
      </c>
      <c r="B303" s="352" t="str">
        <f ca="1">IF(A303="N",B302,IF(LEN(B302)&lt;&gt;1,"A",IFERROR(CHAR(CODE(LOOKUP(2,1/($B$289:OFFSET(B303,-1,0)&lt;&gt;""),$B$289:OFFSET(B303,-1,0)))+1),"A")))</f>
        <v>E</v>
      </c>
      <c r="C303" s="475">
        <f>'2-Expenditures'!C303</f>
        <v>0</v>
      </c>
      <c r="D303" s="474"/>
      <c r="E303" s="149">
        <f t="shared" si="201"/>
        <v>0</v>
      </c>
      <c r="F303" s="149">
        <f t="shared" si="202"/>
        <v>0</v>
      </c>
      <c r="G303" s="149">
        <f t="shared" si="203"/>
        <v>0</v>
      </c>
      <c r="H303" s="149">
        <f t="shared" si="204"/>
        <v>0</v>
      </c>
      <c r="I303" s="147">
        <f>'2-Expenditures'!I303</f>
        <v>0</v>
      </c>
      <c r="J303" s="421"/>
      <c r="K303" s="158">
        <f t="shared" si="211"/>
        <v>0</v>
      </c>
      <c r="L303" s="549"/>
      <c r="M303" s="161" t="b">
        <f t="shared" si="205"/>
        <v>1</v>
      </c>
      <c r="N303"/>
      <c r="O303" s="402">
        <f t="shared" si="206"/>
        <v>1</v>
      </c>
      <c r="P303" s="402">
        <f t="shared" si="207"/>
        <v>0</v>
      </c>
      <c r="Q303" s="402">
        <f t="shared" si="208"/>
        <v>0</v>
      </c>
      <c r="R303" s="402">
        <f t="shared" si="209"/>
        <v>0</v>
      </c>
      <c r="S303" s="403" t="b">
        <f t="shared" si="210"/>
        <v>1</v>
      </c>
      <c r="T303" s="116"/>
      <c r="U303" s="116"/>
      <c r="V303" s="116"/>
      <c r="W303" s="314"/>
    </row>
    <row r="304" spans="1:23" s="114" customFormat="1" ht="12.75" hidden="1" customHeight="1" outlineLevel="2" thickBot="1" x14ac:dyDescent="0.25">
      <c r="A304" s="164" t="str">
        <f>'2-Expenditures'!A304</f>
        <v>N</v>
      </c>
      <c r="B304" s="352" t="str">
        <f ca="1">IF(A304="N",B303,IF(LEN(B303)&lt;&gt;1,"A",IFERROR(CHAR(CODE(LOOKUP(2,1/($B$289:OFFSET(B304,-1,0)&lt;&gt;""),$B$289:OFFSET(B304,-1,0)))+1),"A")))</f>
        <v>E</v>
      </c>
      <c r="C304" s="475">
        <f>'2-Expenditures'!C304</f>
        <v>0</v>
      </c>
      <c r="D304" s="474"/>
      <c r="E304" s="149">
        <f t="shared" si="201"/>
        <v>0</v>
      </c>
      <c r="F304" s="149">
        <f t="shared" si="202"/>
        <v>0</v>
      </c>
      <c r="G304" s="149">
        <f t="shared" si="203"/>
        <v>0</v>
      </c>
      <c r="H304" s="149">
        <f t="shared" si="204"/>
        <v>0</v>
      </c>
      <c r="I304" s="147">
        <f>'2-Expenditures'!I304</f>
        <v>0</v>
      </c>
      <c r="J304" s="421"/>
      <c r="K304" s="158">
        <f t="shared" si="211"/>
        <v>0</v>
      </c>
      <c r="L304" s="549"/>
      <c r="M304" s="161" t="b">
        <f t="shared" si="205"/>
        <v>1</v>
      </c>
      <c r="N304"/>
      <c r="O304" s="402">
        <f t="shared" si="206"/>
        <v>1</v>
      </c>
      <c r="P304" s="402">
        <f t="shared" si="207"/>
        <v>0</v>
      </c>
      <c r="Q304" s="402">
        <f t="shared" si="208"/>
        <v>0</v>
      </c>
      <c r="R304" s="402">
        <f t="shared" si="209"/>
        <v>0</v>
      </c>
      <c r="S304" s="403" t="b">
        <f t="shared" si="210"/>
        <v>1</v>
      </c>
      <c r="T304" s="116"/>
      <c r="U304" s="116"/>
      <c r="V304" s="116"/>
      <c r="W304" s="116"/>
    </row>
    <row r="305" spans="1:23" s="114" customFormat="1" ht="13.5" hidden="1" outlineLevel="1" thickTop="1" x14ac:dyDescent="0.2">
      <c r="A305" s="164">
        <f>'2-Expenditures'!A305</f>
        <v>0</v>
      </c>
      <c r="B305" s="354" t="str">
        <f ca="1">IFERROR(CHAR(CODE(LOOKUP(2,1/(B290:OFFSET(B305,-1,0)&lt;&gt;""),B290:OFFSET(B305,-1,0)))+1),"A")</f>
        <v>F</v>
      </c>
      <c r="C305" s="462" t="s">
        <v>2405</v>
      </c>
      <c r="D305" s="472"/>
      <c r="E305" s="376">
        <f ca="1">SUMIFS(E290:OFFSET(E305,-1,0),$A290:OFFSET($A305,-1,0),"Y")</f>
        <v>0</v>
      </c>
      <c r="F305" s="376">
        <f ca="1">SUMIFS(F290:OFFSET(F305,-1,0),$A290:OFFSET($A305,-1,0),"Y")</f>
        <v>0</v>
      </c>
      <c r="G305" s="376">
        <f ca="1">SUMIFS(G290:OFFSET(G305,-1,0),$A290:OFFSET($A305,-1,0),"Y")</f>
        <v>0</v>
      </c>
      <c r="H305" s="376">
        <f ca="1">SUMIFS(H290:OFFSET(H305,-1,0),$A290:OFFSET($A305,-1,0),"Y")</f>
        <v>0</v>
      </c>
      <c r="I305" s="376">
        <f ca="1">SUMIFS(I290:OFFSET(I305,-1,0),$A290:OFFSET($A305,-1,0),"Y")</f>
        <v>0</v>
      </c>
      <c r="J305" s="422"/>
      <c r="K305" s="358">
        <f ca="1">SUMIFS(K290:OFFSET(K305,-1,0),$A290:OFFSET($A305,-1,0),"Y")</f>
        <v>0</v>
      </c>
      <c r="L305" s="380"/>
      <c r="M305" s="378" t="b">
        <f t="shared" ca="1" si="205"/>
        <v>1</v>
      </c>
      <c r="N305"/>
      <c r="O305" s="402">
        <f ca="1">IF($I305&gt;0,E305/$I305,E$2)</f>
        <v>1</v>
      </c>
      <c r="P305" s="402">
        <f t="shared" ref="P305" ca="1" si="212">IF($I305&gt;0,F305/$I305,F$2)</f>
        <v>0</v>
      </c>
      <c r="Q305" s="402">
        <f t="shared" ref="Q305" ca="1" si="213">IF($I305&gt;0,G305/$I305,G$2)</f>
        <v>0</v>
      </c>
      <c r="R305" s="402">
        <f t="shared" ref="R305" ca="1" si="214">IF($I305&gt;0,H305/$I305,H$2)</f>
        <v>0</v>
      </c>
      <c r="S305" s="400" t="b">
        <f t="shared" ref="S305" ca="1" si="215">SUM(O305:R305)=1</f>
        <v>1</v>
      </c>
      <c r="T305" s="182" t="s">
        <v>2570</v>
      </c>
      <c r="U305" s="182"/>
      <c r="V305" s="182"/>
      <c r="W305" s="116"/>
    </row>
    <row r="306" spans="1:23" s="115" customFormat="1" collapsed="1" x14ac:dyDescent="0.2">
      <c r="A306" s="164">
        <f>'2-Expenditures'!A306</f>
        <v>0</v>
      </c>
      <c r="B306" s="116"/>
      <c r="C306" s="116"/>
      <c r="D306" s="116"/>
      <c r="E306" s="116"/>
      <c r="F306" s="116"/>
      <c r="G306" s="116"/>
      <c r="H306" s="116"/>
      <c r="I306" s="116"/>
      <c r="J306" s="116"/>
      <c r="K306" s="116"/>
      <c r="L306" s="116"/>
      <c r="M306" s="116"/>
      <c r="N306"/>
      <c r="O306" s="491"/>
      <c r="P306" s="491"/>
      <c r="Q306" s="491"/>
      <c r="R306" s="491"/>
      <c r="S306" s="116"/>
      <c r="W306" s="116"/>
    </row>
    <row r="307" spans="1:23" x14ac:dyDescent="0.2">
      <c r="A307" s="164">
        <f>'2-Expenditures'!A307</f>
        <v>0</v>
      </c>
    </row>
  </sheetData>
  <sheetProtection formatCells="0" formatColumns="0" formatRows="0" insertColumns="0" insertRows="0" insertHyperlinks="0" deleteColumns="0" deleteRows="0" sort="0" autoFilter="0" pivotTables="0"/>
  <mergeCells count="3">
    <mergeCell ref="B1:B2"/>
    <mergeCell ref="C1:C2"/>
    <mergeCell ref="D1:D2"/>
  </mergeCells>
  <conditionalFormatting sqref="S129:S130 M129:M130 M188:M189 S188:S189 M247:M248 M306:M1048576 S306:S1048576 Q247:Q248 S70:S74 N71:N72 S1:S32 M1:M74 T247:V248">
    <cfRule type="expression" dxfId="304" priority="353">
      <formula>M1=FALSE</formula>
    </cfRule>
  </conditionalFormatting>
  <conditionalFormatting sqref="D1:K2 C247:K247 C188:K188 C129:K130 D12:K12 D189:K189 D248:K248 K49 E49:I49 E50:K50 E35:K48 C35:D50 C3:K11 O70:S74 O11:S12 O129:S130 O188:S189 N71:N72 P13:S15 C13:K34 O16:S32 C51:K74 M129:M130 M188:M189 M247:M248 O1:S4 P5:S10 N5 M1:M74 O247:V248 O306:S1048576 C306:K1048576 M306:M1048576">
    <cfRule type="expression" dxfId="303" priority="351">
      <formula>$A1="N"</formula>
    </cfRule>
  </conditionalFormatting>
  <conditionalFormatting sqref="T32:V32 T150:V150 T209:V209 T268:V268">
    <cfRule type="expression" dxfId="302" priority="345">
      <formula>#REF!="N"</formula>
    </cfRule>
  </conditionalFormatting>
  <conditionalFormatting sqref="T50:V50 T168:V168 T227:V227 T286:V286">
    <cfRule type="expression" dxfId="301" priority="344">
      <formula>#REF!="N"</formula>
    </cfRule>
  </conditionalFormatting>
  <conditionalFormatting sqref="T69:V69 T128:V128 T187:V187 T246:V246 T305:V305">
    <cfRule type="expression" dxfId="300" priority="343">
      <formula>#REF!="N"</formula>
    </cfRule>
  </conditionalFormatting>
  <conditionalFormatting sqref="M75:M128">
    <cfRule type="expression" dxfId="299" priority="341">
      <formula>M75=FALSE</formula>
    </cfRule>
  </conditionalFormatting>
  <conditionalFormatting sqref="C75:K92 E93:K111 E112:I128 M75:M128">
    <cfRule type="expression" dxfId="298" priority="340">
      <formula>$A75="N"</formula>
    </cfRule>
  </conditionalFormatting>
  <conditionalFormatting sqref="T91:V91">
    <cfRule type="expression" dxfId="297" priority="339">
      <formula>#REF!="N"</formula>
    </cfRule>
  </conditionalFormatting>
  <conditionalFormatting sqref="T109:V109">
    <cfRule type="expression" dxfId="296" priority="338">
      <formula>#REF!="N"</formula>
    </cfRule>
  </conditionalFormatting>
  <conditionalFormatting sqref="M131:M133 S131:S133">
    <cfRule type="expression" dxfId="295" priority="299">
      <formula>M131=FALSE</formula>
    </cfRule>
  </conditionalFormatting>
  <conditionalFormatting sqref="C131:K133 P131:S133 M131:M133">
    <cfRule type="expression" dxfId="294" priority="298">
      <formula>$A131="N"</formula>
    </cfRule>
  </conditionalFormatting>
  <conditionalFormatting sqref="C1">
    <cfRule type="expression" dxfId="293" priority="411">
      <formula>$A2="N"</formula>
    </cfRule>
  </conditionalFormatting>
  <conditionalFormatting sqref="M134:M187">
    <cfRule type="expression" dxfId="292" priority="296">
      <formula>M134=FALSE</formula>
    </cfRule>
  </conditionalFormatting>
  <conditionalFormatting sqref="C134:I150 K134:K150 C151:K151 E152:K170 E171:I187 M134:M187">
    <cfRule type="expression" dxfId="291" priority="295">
      <formula>$A134="N"</formula>
    </cfRule>
  </conditionalFormatting>
  <conditionalFormatting sqref="C12">
    <cfRule type="expression" dxfId="290" priority="291">
      <formula>$A12="N"</formula>
    </cfRule>
  </conditionalFormatting>
  <conditionalFormatting sqref="C189">
    <cfRule type="expression" dxfId="289" priority="290">
      <formula>$A189="N"</formula>
    </cfRule>
  </conditionalFormatting>
  <conditionalFormatting sqref="C248">
    <cfRule type="expression" dxfId="288" priority="289">
      <formula>$A248="N"</formula>
    </cfRule>
  </conditionalFormatting>
  <conditionalFormatting sqref="M190:M246 S190:S192">
    <cfRule type="expression" dxfId="287" priority="287">
      <formula>M190=FALSE</formula>
    </cfRule>
  </conditionalFormatting>
  <conditionalFormatting sqref="C190:K192 C210:K210 C193:I209 K193:K209 E211:K229 P190:S192 E230:I246 M190:M246">
    <cfRule type="expression" dxfId="286" priority="286">
      <formula>$A190="N"</formula>
    </cfRule>
  </conditionalFormatting>
  <conditionalFormatting sqref="M249:M305 S249:S251">
    <cfRule type="expression" dxfId="285" priority="281">
      <formula>M249=FALSE</formula>
    </cfRule>
  </conditionalFormatting>
  <conditionalFormatting sqref="C249:K251 C269:K269 C252:I268 K252:K268 E287:K288 E271:I286 K271:K286 E270:K270 P249:S251 E289:I305 M249:M305">
    <cfRule type="expression" dxfId="284" priority="280">
      <formula>$A249="N"</formula>
    </cfRule>
  </conditionalFormatting>
  <conditionalFormatting sqref="J271:J286">
    <cfRule type="expression" dxfId="283" priority="212">
      <formula>$A271="N"</formula>
    </cfRule>
  </conditionalFormatting>
  <conditionalFormatting sqref="S52 S33:S49">
    <cfRule type="expression" dxfId="282" priority="250">
      <formula>S33=FALSE</formula>
    </cfRule>
  </conditionalFormatting>
  <conditionalFormatting sqref="P52:S52 P33:S49">
    <cfRule type="expression" dxfId="281" priority="249">
      <formula>$A33="N"</formula>
    </cfRule>
  </conditionalFormatting>
  <conditionalFormatting sqref="S53:S68">
    <cfRule type="expression" dxfId="280" priority="248">
      <formula>S53=FALSE</formula>
    </cfRule>
  </conditionalFormatting>
  <conditionalFormatting sqref="P53:S68">
    <cfRule type="expression" dxfId="279" priority="247">
      <formula>$A53="N"</formula>
    </cfRule>
  </conditionalFormatting>
  <conditionalFormatting sqref="P289:S304">
    <cfRule type="expression" dxfId="278" priority="223">
      <formula>$A289="N"</formula>
    </cfRule>
  </conditionalFormatting>
  <conditionalFormatting sqref="J252:J268">
    <cfRule type="expression" dxfId="277" priority="215">
      <formula>$A252="N"</formula>
    </cfRule>
  </conditionalFormatting>
  <conditionalFormatting sqref="S111 S75:S90 S92:S108">
    <cfRule type="expression" dxfId="276" priority="244">
      <formula>S75=FALSE</formula>
    </cfRule>
  </conditionalFormatting>
  <conditionalFormatting sqref="O111:S111 O75:S90 O92:S108">
    <cfRule type="expression" dxfId="275" priority="243">
      <formula>$A75="N"</formula>
    </cfRule>
  </conditionalFormatting>
  <conditionalFormatting sqref="S112:S127">
    <cfRule type="expression" dxfId="274" priority="242">
      <formula>S112=FALSE</formula>
    </cfRule>
  </conditionalFormatting>
  <conditionalFormatting sqref="O112:S127">
    <cfRule type="expression" dxfId="273" priority="241">
      <formula>$A112="N"</formula>
    </cfRule>
  </conditionalFormatting>
  <conditionalFormatting sqref="S170 S135:S149 S151:S167">
    <cfRule type="expression" dxfId="272" priority="238">
      <formula>S135=FALSE</formula>
    </cfRule>
  </conditionalFormatting>
  <conditionalFormatting sqref="P170:S170 P135:S149 P151:S167">
    <cfRule type="expression" dxfId="271" priority="237">
      <formula>$A135="N"</formula>
    </cfRule>
  </conditionalFormatting>
  <conditionalFormatting sqref="S171:S186">
    <cfRule type="expression" dxfId="270" priority="236">
      <formula>S171=FALSE</formula>
    </cfRule>
  </conditionalFormatting>
  <conditionalFormatting sqref="P171:S186">
    <cfRule type="expression" dxfId="269" priority="235">
      <formula>$A171="N"</formula>
    </cfRule>
  </conditionalFormatting>
  <conditionalFormatting sqref="S229 S193:S208 S210:S226">
    <cfRule type="expression" dxfId="268" priority="232">
      <formula>S193=FALSE</formula>
    </cfRule>
  </conditionalFormatting>
  <conditionalFormatting sqref="P229:S229 P193:S208 P210:S226">
    <cfRule type="expression" dxfId="267" priority="231">
      <formula>$A193="N"</formula>
    </cfRule>
  </conditionalFormatting>
  <conditionalFormatting sqref="S230:S245">
    <cfRule type="expression" dxfId="266" priority="230">
      <formula>S230=FALSE</formula>
    </cfRule>
  </conditionalFormatting>
  <conditionalFormatting sqref="P230:S245">
    <cfRule type="expression" dxfId="265" priority="229">
      <formula>$A230="N"</formula>
    </cfRule>
  </conditionalFormatting>
  <conditionalFormatting sqref="S288 S252:S267 S269:S285">
    <cfRule type="expression" dxfId="264" priority="226">
      <formula>S252=FALSE</formula>
    </cfRule>
  </conditionalFormatting>
  <conditionalFormatting sqref="P288:S288 P252:S267 P269:S285">
    <cfRule type="expression" dxfId="263" priority="225">
      <formula>$A252="N"</formula>
    </cfRule>
  </conditionalFormatting>
  <conditionalFormatting sqref="S289:S304">
    <cfRule type="expression" dxfId="262" priority="224">
      <formula>S289=FALSE</formula>
    </cfRule>
  </conditionalFormatting>
  <conditionalFormatting sqref="S134">
    <cfRule type="expression" dxfId="261" priority="220">
      <formula>S134=FALSE</formula>
    </cfRule>
  </conditionalFormatting>
  <conditionalFormatting sqref="P134:S134">
    <cfRule type="expression" dxfId="260" priority="219">
      <formula>$A134="N"</formula>
    </cfRule>
  </conditionalFormatting>
  <conditionalFormatting sqref="J134:J150">
    <cfRule type="expression" dxfId="259" priority="217">
      <formula>$A134="N"</formula>
    </cfRule>
  </conditionalFormatting>
  <conditionalFormatting sqref="J193:J209">
    <cfRule type="expression" dxfId="258" priority="216">
      <formula>$A193="N"</formula>
    </cfRule>
  </conditionalFormatting>
  <conditionalFormatting sqref="J49">
    <cfRule type="expression" dxfId="257" priority="213">
      <formula>$A49="N"</formula>
    </cfRule>
  </conditionalFormatting>
  <conditionalFormatting sqref="C93:D128">
    <cfRule type="expression" dxfId="256" priority="210">
      <formula>$A93="N"</formula>
    </cfRule>
  </conditionalFormatting>
  <conditionalFormatting sqref="C152:D187">
    <cfRule type="expression" dxfId="255" priority="208">
      <formula>$A152="N"</formula>
    </cfRule>
  </conditionalFormatting>
  <conditionalFormatting sqref="C211:D246">
    <cfRule type="expression" dxfId="254" priority="206">
      <formula>$A211="N"</formula>
    </cfRule>
  </conditionalFormatting>
  <conditionalFormatting sqref="C270:D305">
    <cfRule type="expression" dxfId="253" priority="204">
      <formula>$A270="N"</formula>
    </cfRule>
  </conditionalFormatting>
  <conditionalFormatting sqref="O188:R189 P131:R149 O247:R248 P190:R208 O306:R1048576 P249:R267 O51:R68 O92:R108 O11:R49 O70:R90 O110:R127 O129:R130 O151:R167 O169:R186 O210:R226 O228:R245 O269:R285 O287:R304 O1:R4 P5:R10">
    <cfRule type="expression" dxfId="252" priority="192">
      <formula>AND(O1&lt;&gt;E$1,O1&lt;&gt;E$2)</formula>
    </cfRule>
  </conditionalFormatting>
  <conditionalFormatting sqref="N131">
    <cfRule type="expression" dxfId="251" priority="185">
      <formula>N131=FALSE</formula>
    </cfRule>
  </conditionalFormatting>
  <conditionalFormatting sqref="O131:O133 N131">
    <cfRule type="expression" dxfId="250" priority="184">
      <formula>$A131="N"</formula>
    </cfRule>
  </conditionalFormatting>
  <conditionalFormatting sqref="O170 O134:O149 O151:O167">
    <cfRule type="expression" dxfId="249" priority="182">
      <formula>$A134="N"</formula>
    </cfRule>
  </conditionalFormatting>
  <conditionalFormatting sqref="O171:O186">
    <cfRule type="expression" dxfId="248" priority="181">
      <formula>$A171="N"</formula>
    </cfRule>
  </conditionalFormatting>
  <conditionalFormatting sqref="O131:O149">
    <cfRule type="expression" dxfId="247" priority="180">
      <formula>AND(O131&lt;&gt;E$1,O131&lt;&gt;E$2)</formula>
    </cfRule>
  </conditionalFormatting>
  <conditionalFormatting sqref="N190">
    <cfRule type="expression" dxfId="246" priority="179">
      <formula>N190=FALSE</formula>
    </cfRule>
  </conditionalFormatting>
  <conditionalFormatting sqref="O190:O192 N190">
    <cfRule type="expression" dxfId="245" priority="178">
      <formula>$A190="N"</formula>
    </cfRule>
  </conditionalFormatting>
  <conditionalFormatting sqref="O229 O193:O208 O210:O226">
    <cfRule type="expression" dxfId="244" priority="176">
      <formula>$A193="N"</formula>
    </cfRule>
  </conditionalFormatting>
  <conditionalFormatting sqref="O230:O245">
    <cfRule type="expression" dxfId="243" priority="175">
      <formula>$A230="N"</formula>
    </cfRule>
  </conditionalFormatting>
  <conditionalFormatting sqref="O190:O208">
    <cfRule type="expression" dxfId="242" priority="174">
      <formula>AND(O190&lt;&gt;E$1,O190&lt;&gt;E$2)</formula>
    </cfRule>
  </conditionalFormatting>
  <conditionalFormatting sqref="N249">
    <cfRule type="expression" dxfId="241" priority="173">
      <formula>N249=FALSE</formula>
    </cfRule>
  </conditionalFormatting>
  <conditionalFormatting sqref="O249:O251 N249">
    <cfRule type="expression" dxfId="240" priority="172">
      <formula>$A249="N"</formula>
    </cfRule>
  </conditionalFormatting>
  <conditionalFormatting sqref="O288 O252:O267 O269:O285">
    <cfRule type="expression" dxfId="239" priority="170">
      <formula>$A252="N"</formula>
    </cfRule>
  </conditionalFormatting>
  <conditionalFormatting sqref="O289:O304">
    <cfRule type="expression" dxfId="238" priority="169">
      <formula>$A289="N"</formula>
    </cfRule>
  </conditionalFormatting>
  <conditionalFormatting sqref="O249:O267">
    <cfRule type="expression" dxfId="237" priority="168">
      <formula>AND(O249&lt;&gt;E$1,O249&lt;&gt;E$2)</formula>
    </cfRule>
  </conditionalFormatting>
  <conditionalFormatting sqref="N13">
    <cfRule type="expression" dxfId="236" priority="167">
      <formula>N13=FALSE</formula>
    </cfRule>
  </conditionalFormatting>
  <conditionalFormatting sqref="O13:O15 N13">
    <cfRule type="expression" dxfId="235" priority="166">
      <formula>$A13="N"</formula>
    </cfRule>
  </conditionalFormatting>
  <conditionalFormatting sqref="O52 O33:O49">
    <cfRule type="expression" dxfId="234" priority="164">
      <formula>$A33="N"</formula>
    </cfRule>
  </conditionalFormatting>
  <conditionalFormatting sqref="O53:O68">
    <cfRule type="expression" dxfId="233" priority="163">
      <formula>$A53="N"</formula>
    </cfRule>
  </conditionalFormatting>
  <conditionalFormatting sqref="S305">
    <cfRule type="expression" dxfId="232" priority="107">
      <formula>S305=FALSE</formula>
    </cfRule>
  </conditionalFormatting>
  <conditionalFormatting sqref="O305:S305">
    <cfRule type="expression" dxfId="231" priority="106">
      <formula>$A305="N"</formula>
    </cfRule>
  </conditionalFormatting>
  <conditionalFormatting sqref="O305:R305">
    <cfRule type="expression" dxfId="230" priority="105">
      <formula>AND(O305&lt;&gt;E$1,O305&lt;&gt;E$2)</formula>
    </cfRule>
  </conditionalFormatting>
  <conditionalFormatting sqref="S286">
    <cfRule type="expression" dxfId="229" priority="110">
      <formula>S286=FALSE</formula>
    </cfRule>
  </conditionalFormatting>
  <conditionalFormatting sqref="O286:S286">
    <cfRule type="expression" dxfId="228" priority="109">
      <formula>$A286="N"</formula>
    </cfRule>
  </conditionalFormatting>
  <conditionalFormatting sqref="O286:R286">
    <cfRule type="expression" dxfId="227" priority="108">
      <formula>AND(O286&lt;&gt;E$1,O286&lt;&gt;E$2)</formula>
    </cfRule>
  </conditionalFormatting>
  <conditionalFormatting sqref="S268">
    <cfRule type="expression" dxfId="226" priority="113">
      <formula>S268=FALSE</formula>
    </cfRule>
  </conditionalFormatting>
  <conditionalFormatting sqref="O268:S268">
    <cfRule type="expression" dxfId="225" priority="112">
      <formula>$A268="N"</formula>
    </cfRule>
  </conditionalFormatting>
  <conditionalFormatting sqref="O268:R268">
    <cfRule type="expression" dxfId="224" priority="111">
      <formula>AND(O268&lt;&gt;E$1,O268&lt;&gt;E$2)</formula>
    </cfRule>
  </conditionalFormatting>
  <conditionalFormatting sqref="S50">
    <cfRule type="expression" dxfId="223" priority="146">
      <formula>S50=FALSE</formula>
    </cfRule>
  </conditionalFormatting>
  <conditionalFormatting sqref="O50:S50">
    <cfRule type="expression" dxfId="222" priority="145">
      <formula>$A50="N"</formula>
    </cfRule>
  </conditionalFormatting>
  <conditionalFormatting sqref="O50:R50">
    <cfRule type="expression" dxfId="221" priority="144">
      <formula>AND(O50&lt;&gt;E$1,O50&lt;&gt;E$2)</formula>
    </cfRule>
  </conditionalFormatting>
  <conditionalFormatting sqref="S69">
    <cfRule type="expression" dxfId="220" priority="143">
      <formula>S69=FALSE</formula>
    </cfRule>
  </conditionalFormatting>
  <conditionalFormatting sqref="O69:S69">
    <cfRule type="expression" dxfId="219" priority="142">
      <formula>$A69="N"</formula>
    </cfRule>
  </conditionalFormatting>
  <conditionalFormatting sqref="O69:R69">
    <cfRule type="expression" dxfId="218" priority="141">
      <formula>AND(O69&lt;&gt;E$1,O69&lt;&gt;E$2)</formula>
    </cfRule>
  </conditionalFormatting>
  <conditionalFormatting sqref="S91">
    <cfRule type="expression" dxfId="217" priority="140">
      <formula>S91=FALSE</formula>
    </cfRule>
  </conditionalFormatting>
  <conditionalFormatting sqref="O91:S91">
    <cfRule type="expression" dxfId="216" priority="139">
      <formula>$A91="N"</formula>
    </cfRule>
  </conditionalFormatting>
  <conditionalFormatting sqref="O91:R91">
    <cfRule type="expression" dxfId="215" priority="138">
      <formula>AND(O91&lt;&gt;E$1,O91&lt;&gt;E$2)</formula>
    </cfRule>
  </conditionalFormatting>
  <conditionalFormatting sqref="S109">
    <cfRule type="expression" dxfId="214" priority="137">
      <formula>S109=FALSE</formula>
    </cfRule>
  </conditionalFormatting>
  <conditionalFormatting sqref="O109:S109">
    <cfRule type="expression" dxfId="213" priority="136">
      <formula>$A109="N"</formula>
    </cfRule>
  </conditionalFormatting>
  <conditionalFormatting sqref="O109:R109">
    <cfRule type="expression" dxfId="212" priority="135">
      <formula>AND(O109&lt;&gt;E$1,O109&lt;&gt;E$2)</formula>
    </cfRule>
  </conditionalFormatting>
  <conditionalFormatting sqref="S128">
    <cfRule type="expression" dxfId="211" priority="134">
      <formula>S128=FALSE</formula>
    </cfRule>
  </conditionalFormatting>
  <conditionalFormatting sqref="O128:S128">
    <cfRule type="expression" dxfId="210" priority="133">
      <formula>$A128="N"</formula>
    </cfRule>
  </conditionalFormatting>
  <conditionalFormatting sqref="O128:R128">
    <cfRule type="expression" dxfId="209" priority="132">
      <formula>AND(O128&lt;&gt;E$1,O128&lt;&gt;E$2)</formula>
    </cfRule>
  </conditionalFormatting>
  <conditionalFormatting sqref="S150">
    <cfRule type="expression" dxfId="208" priority="131">
      <formula>S150=FALSE</formula>
    </cfRule>
  </conditionalFormatting>
  <conditionalFormatting sqref="O150:S150">
    <cfRule type="expression" dxfId="207" priority="130">
      <formula>$A150="N"</formula>
    </cfRule>
  </conditionalFormatting>
  <conditionalFormatting sqref="O150:R150">
    <cfRule type="expression" dxfId="206" priority="129">
      <formula>AND(O150&lt;&gt;E$1,O150&lt;&gt;E$2)</formula>
    </cfRule>
  </conditionalFormatting>
  <conditionalFormatting sqref="S168">
    <cfRule type="expression" dxfId="205" priority="128">
      <formula>S168=FALSE</formula>
    </cfRule>
  </conditionalFormatting>
  <conditionalFormatting sqref="O168:S168">
    <cfRule type="expression" dxfId="204" priority="127">
      <formula>$A168="N"</formula>
    </cfRule>
  </conditionalFormatting>
  <conditionalFormatting sqref="O168:R168">
    <cfRule type="expression" dxfId="203" priority="126">
      <formula>AND(O168&lt;&gt;E$1,O168&lt;&gt;E$2)</formula>
    </cfRule>
  </conditionalFormatting>
  <conditionalFormatting sqref="S187">
    <cfRule type="expression" dxfId="202" priority="125">
      <formula>S187=FALSE</formula>
    </cfRule>
  </conditionalFormatting>
  <conditionalFormatting sqref="O187:S187">
    <cfRule type="expression" dxfId="201" priority="124">
      <formula>$A187="N"</formula>
    </cfRule>
  </conditionalFormatting>
  <conditionalFormatting sqref="O187:R187">
    <cfRule type="expression" dxfId="200" priority="123">
      <formula>AND(O187&lt;&gt;E$1,O187&lt;&gt;E$2)</formula>
    </cfRule>
  </conditionalFormatting>
  <conditionalFormatting sqref="S209">
    <cfRule type="expression" dxfId="199" priority="122">
      <formula>S209=FALSE</formula>
    </cfRule>
  </conditionalFormatting>
  <conditionalFormatting sqref="O209:S209">
    <cfRule type="expression" dxfId="198" priority="121">
      <formula>$A209="N"</formula>
    </cfRule>
  </conditionalFormatting>
  <conditionalFormatting sqref="O209:R209">
    <cfRule type="expression" dxfId="197" priority="120">
      <formula>AND(O209&lt;&gt;E$1,O209&lt;&gt;E$2)</formula>
    </cfRule>
  </conditionalFormatting>
  <conditionalFormatting sqref="S227">
    <cfRule type="expression" dxfId="196" priority="119">
      <formula>S227=FALSE</formula>
    </cfRule>
  </conditionalFormatting>
  <conditionalFormatting sqref="O227:S227">
    <cfRule type="expression" dxfId="195" priority="118">
      <formula>$A227="N"</formula>
    </cfRule>
  </conditionalFormatting>
  <conditionalFormatting sqref="O227:R227">
    <cfRule type="expression" dxfId="194" priority="117">
      <formula>AND(O227&lt;&gt;E$1,O227&lt;&gt;E$2)</formula>
    </cfRule>
  </conditionalFormatting>
  <conditionalFormatting sqref="S246">
    <cfRule type="expression" dxfId="193" priority="116">
      <formula>S246=FALSE</formula>
    </cfRule>
  </conditionalFormatting>
  <conditionalFormatting sqref="O246:S246">
    <cfRule type="expression" dxfId="192" priority="115">
      <formula>$A246="N"</formula>
    </cfRule>
  </conditionalFormatting>
  <conditionalFormatting sqref="O246:R246">
    <cfRule type="expression" dxfId="191" priority="114">
      <formula>AND(O246&lt;&gt;E$1,O246&lt;&gt;E$2)</formula>
    </cfRule>
  </conditionalFormatting>
  <conditionalFormatting sqref="J112:K128">
    <cfRule type="expression" dxfId="190" priority="104">
      <formula>$A112="N"</formula>
    </cfRule>
  </conditionalFormatting>
  <conditionalFormatting sqref="J171:K187">
    <cfRule type="expression" dxfId="189" priority="103">
      <formula>$A171="N"</formula>
    </cfRule>
  </conditionalFormatting>
  <conditionalFormatting sqref="J230:K246">
    <cfRule type="expression" dxfId="188" priority="102">
      <formula>$A230="N"</formula>
    </cfRule>
  </conditionalFormatting>
  <conditionalFormatting sqref="J289:K305">
    <cfRule type="expression" dxfId="187" priority="101">
      <formula>$A289="N"</formula>
    </cfRule>
  </conditionalFormatting>
  <conditionalFormatting sqref="N5">
    <cfRule type="expression" dxfId="186" priority="419">
      <formula>AND(N5&lt;&gt;E$1,N5&lt;&gt;E$2)</formula>
    </cfRule>
  </conditionalFormatting>
  <conditionalFormatting sqref="L5:L10">
    <cfRule type="expression" dxfId="185" priority="30">
      <formula>L5=FALSE</formula>
    </cfRule>
  </conditionalFormatting>
  <conditionalFormatting sqref="L5:L10">
    <cfRule type="expression" dxfId="184" priority="29">
      <formula>$A5="N"</formula>
    </cfRule>
  </conditionalFormatting>
  <conditionalFormatting sqref="L306:L1048576">
    <cfRule type="expression" dxfId="183" priority="28">
      <formula>$A306="N"</formula>
    </cfRule>
  </conditionalFormatting>
  <conditionalFormatting sqref="L129:L130 L188:L189 L247:L248 L1:L4 L70:L74 L11:L15">
    <cfRule type="expression" dxfId="182" priority="27">
      <formula>$A1="N"</formula>
    </cfRule>
  </conditionalFormatting>
  <conditionalFormatting sqref="L131:L133">
    <cfRule type="expression" dxfId="181" priority="24">
      <formula>$A131="N"</formula>
    </cfRule>
  </conditionalFormatting>
  <conditionalFormatting sqref="L190:L192">
    <cfRule type="expression" dxfId="180" priority="26">
      <formula>$A190="N"</formula>
    </cfRule>
  </conditionalFormatting>
  <conditionalFormatting sqref="L249:L251">
    <cfRule type="expression" dxfId="179" priority="25">
      <formula>$A249="N"</formula>
    </cfRule>
  </conditionalFormatting>
  <conditionalFormatting sqref="L52:L69 L16 L18:L50">
    <cfRule type="expression" dxfId="178" priority="23">
      <formula>$A16="N"</formula>
    </cfRule>
  </conditionalFormatting>
  <conditionalFormatting sqref="B307:B1048576 B3:B94 B109:B247">
    <cfRule type="expression" dxfId="177" priority="18">
      <formula>A3="N"</formula>
    </cfRule>
  </conditionalFormatting>
  <conditionalFormatting sqref="B95:B108">
    <cfRule type="expression" dxfId="176" priority="17">
      <formula>A95="N"</formula>
    </cfRule>
  </conditionalFormatting>
  <conditionalFormatting sqref="B248:B306">
    <cfRule type="expression" dxfId="175" priority="16">
      <formula>A248="N"</formula>
    </cfRule>
  </conditionalFormatting>
  <conditionalFormatting sqref="B1">
    <cfRule type="expression" dxfId="174" priority="15">
      <formula>A1="N"</formula>
    </cfRule>
  </conditionalFormatting>
  <conditionalFormatting sqref="L17">
    <cfRule type="expression" dxfId="173" priority="13">
      <formula>$A17="N"</formula>
    </cfRule>
  </conditionalFormatting>
  <conditionalFormatting sqref="L229:L246 L193 L195:L227">
    <cfRule type="expression" dxfId="172" priority="4">
      <formula>$A193="N"</formula>
    </cfRule>
  </conditionalFormatting>
  <conditionalFormatting sqref="L135">
    <cfRule type="expression" dxfId="171" priority="5">
      <formula>$A135="N"</formula>
    </cfRule>
  </conditionalFormatting>
  <conditionalFormatting sqref="L170:L187 L134 L136:L168">
    <cfRule type="expression" dxfId="170" priority="6">
      <formula>$A134="N"</formula>
    </cfRule>
  </conditionalFormatting>
  <conditionalFormatting sqref="L76">
    <cfRule type="expression" dxfId="169" priority="7">
      <formula>$A76="N"</formula>
    </cfRule>
  </conditionalFormatting>
  <conditionalFormatting sqref="L111:L128 L75 L77:L109">
    <cfRule type="expression" dxfId="168" priority="8">
      <formula>$A75="N"</formula>
    </cfRule>
  </conditionalFormatting>
  <conditionalFormatting sqref="L194">
    <cfRule type="expression" dxfId="167" priority="3">
      <formula>$A194="N"</formula>
    </cfRule>
  </conditionalFormatting>
  <conditionalFormatting sqref="L288:L305 L252 L254:L286">
    <cfRule type="expression" dxfId="166" priority="2">
      <formula>$A252="N"</formula>
    </cfRule>
  </conditionalFormatting>
  <conditionalFormatting sqref="L253">
    <cfRule type="expression" dxfId="165" priority="1">
      <formula>$A253="N"</formula>
    </cfRule>
  </conditionalFormatting>
  <dataValidations xWindow="1054" yWindow="445" count="6">
    <dataValidation allowBlank="1" showInputMessage="1" showErrorMessage="1" promptTitle="Cash Fund Name" prompt="enter the name of cash funds used to pay costs in the bill.  If more space/explaination is needed, provide it in your narrative response." sqref="C1"/>
    <dataValidation allowBlank="1" showInputMessage="1" showErrorMessage="1" promptTitle="Enter Fund Split (%)" prompt="Enter the percent of funds paid from each fund source. " sqref="D1:H2"/>
    <dataValidation allowBlank="1" showInputMessage="1" showErrorMessage="1" prompt="No need to toggle these to include/exclude costs. _x000a_It is populating from the Expenditures Tab." sqref="A5:A1048576"/>
    <dataValidation allowBlank="1" showInputMessage="1" showErrorMessage="1" promptTitle="Data Label" prompt="Data labels will automatically populate for rows included in the analysis (i.e., marked as &quot;Y&quot; in Column A).  You may need to manually adjust in some cases." sqref="B5:B10 B171:B186 B271:B286 B112:B127 B53:B68 B35:B50 B94:B109 B289:B304 B153:B168 B212:B227 B230:B245"/>
    <dataValidation allowBlank="1" showInputMessage="1" showErrorMessage="1" promptTitle="Do Not Edit" prompt="FTE information is populating from the FTE Entry Tab.  Do not edit except to expand/add rows so all FTE is visible.  Make any adjustments to FTE amounts/costs on the FTE Entry tab." sqref="B75:B91 B16:B32 B193:B209 B134:B150 B252:B268"/>
    <dataValidation allowBlank="1" showInputMessage="1" showErrorMessage="1" promptTitle="Enter Line Item" prompt="Please specify the affected Long Bill line items or groupings that are affected.  This information will be used by JBC staff to draft appropriation clauses. More detail on affected line items or totals can be added to &quot;Additional Line Item Detail&quot; tab." sqref="L16:L305"/>
  </dataValidations>
  <pageMargins left="0.7" right="0.7" top="0.75" bottom="0.75" header="0.3" footer="0.3"/>
  <pageSetup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V307"/>
  <sheetViews>
    <sheetView showGridLines="0" showZeros="0" zoomScale="80" zoomScaleNormal="80" zoomScaleSheetLayoutView="80" workbookViewId="0">
      <selection activeCell="B1" sqref="B1:B2"/>
    </sheetView>
  </sheetViews>
  <sheetFormatPr defaultColWidth="9.140625" defaultRowHeight="12.75" outlineLevelRow="2" x14ac:dyDescent="0.2"/>
  <cols>
    <col min="1" max="1" width="8.42578125" style="162" bestFit="1" customWidth="1"/>
    <col min="2" max="2" width="14.7109375" style="116" customWidth="1"/>
    <col min="3" max="3" width="45" style="116" bestFit="1" customWidth="1"/>
    <col min="4" max="11" width="14.7109375" style="116" customWidth="1"/>
    <col min="12" max="12" width="37.42578125" style="116" customWidth="1"/>
    <col min="13" max="13" width="8.28515625" style="116" customWidth="1"/>
    <col min="14" max="14" width="8.28515625" customWidth="1"/>
    <col min="15" max="18" width="14.7109375" style="116" customWidth="1"/>
    <col min="19" max="19" width="8.28515625" style="133" customWidth="1"/>
    <col min="20" max="20" width="8.85546875" style="114"/>
    <col min="21" max="21" width="14.7109375" style="116" bestFit="1" customWidth="1"/>
    <col min="22" max="16384" width="9.140625" style="116"/>
  </cols>
  <sheetData>
    <row r="1" spans="1:20" ht="31.9" customHeight="1" x14ac:dyDescent="0.2">
      <c r="B1" s="611" t="s">
        <v>2336</v>
      </c>
      <c r="C1" s="616" t="s">
        <v>2618</v>
      </c>
      <c r="S1" s="388"/>
    </row>
    <row r="2" spans="1:20" x14ac:dyDescent="0.2">
      <c r="B2" s="612"/>
      <c r="C2" s="617"/>
      <c r="S2" s="388"/>
    </row>
    <row r="3" spans="1:20" x14ac:dyDescent="0.2">
      <c r="S3" s="388"/>
    </row>
    <row r="4" spans="1:20" s="314" customFormat="1" ht="19.899999999999999" customHeight="1" x14ac:dyDescent="0.2">
      <c r="A4" s="324"/>
      <c r="B4" s="118" t="s">
        <v>2386</v>
      </c>
      <c r="C4" s="372"/>
      <c r="D4" s="373"/>
      <c r="E4" s="373"/>
      <c r="F4" s="373"/>
      <c r="G4" s="373"/>
      <c r="H4" s="373"/>
      <c r="I4" s="373"/>
      <c r="J4" s="373"/>
      <c r="K4" s="373"/>
      <c r="L4" s="373"/>
      <c r="M4" s="373"/>
      <c r="N4"/>
      <c r="O4" s="311"/>
      <c r="S4" s="389"/>
      <c r="T4" s="311"/>
    </row>
    <row r="5" spans="1:20" ht="25.5" x14ac:dyDescent="0.2">
      <c r="A5" s="163" t="s">
        <v>2440</v>
      </c>
      <c r="B5" s="349" t="s">
        <v>2317</v>
      </c>
      <c r="C5" s="367" t="s">
        <v>2273</v>
      </c>
      <c r="D5" s="367" t="s">
        <v>2287</v>
      </c>
      <c r="E5" s="367" t="s">
        <v>2292</v>
      </c>
      <c r="F5" s="367" t="s">
        <v>2293</v>
      </c>
      <c r="G5" s="367" t="s">
        <v>2294</v>
      </c>
      <c r="H5" s="367" t="s">
        <v>2295</v>
      </c>
      <c r="I5" s="367" t="s">
        <v>2314</v>
      </c>
      <c r="J5" s="379" t="s">
        <v>2291</v>
      </c>
      <c r="K5" s="367" t="s">
        <v>2338</v>
      </c>
      <c r="L5" s="350" t="s">
        <v>2430</v>
      </c>
      <c r="M5" s="351" t="s">
        <v>2430</v>
      </c>
      <c r="S5" s="388"/>
    </row>
    <row r="6" spans="1:20" x14ac:dyDescent="0.2">
      <c r="A6" s="164" t="str">
        <f>'2-Expenditures'!A6</f>
        <v>N</v>
      </c>
      <c r="B6" s="352" t="str">
        <f ca="1">IF(A6="N",B5,IF(LEN(B5)&lt;&gt;1,"A",IFERROR(CHAR(CODE(LOOKUP(2,1/($B$6:OFFSET(B6,-1,0)&lt;&gt;""),$B$6:OFFSET(B6,-1,0)))+1),"A")))</f>
        <v>Row</v>
      </c>
      <c r="C6" s="144" t="str">
        <f>INDEX('Salary and Cost Data'!$AJ$2:$AN$2,MATCH(N6,'Salary and Cost Data'!$AJ$5:$AN$5,0))</f>
        <v>FY 2023-24</v>
      </c>
      <c r="D6" s="144">
        <f>IF(A6="Y",D32,0)</f>
        <v>0</v>
      </c>
      <c r="E6" s="148">
        <f>IF(A6="Y",E32+E50+E69,0)</f>
        <v>0</v>
      </c>
      <c r="F6" s="148">
        <f>IF(A6="Y",F32+F50+F69,0)</f>
        <v>0</v>
      </c>
      <c r="G6" s="148">
        <f>IF(A6="Y",G32+G50+G69,0)</f>
        <v>0</v>
      </c>
      <c r="H6" s="148">
        <f>IF(A6="Y",H32+H50+H69,0)</f>
        <v>0</v>
      </c>
      <c r="I6" s="148">
        <f>IF(A6="Y",I32+I50+I69,0)</f>
        <v>0</v>
      </c>
      <c r="J6" s="148">
        <f>IF(A6="Y",J32+J50,0)</f>
        <v>0</v>
      </c>
      <c r="K6" s="414">
        <f>SUM(I6:J6)</f>
        <v>0</v>
      </c>
      <c r="L6" s="152" t="b">
        <f>SUM(E6:H6)=I6</f>
        <v>1</v>
      </c>
      <c r="M6" s="152" t="b">
        <f>K6='2-Expenditures'!H6</f>
        <v>1</v>
      </c>
      <c r="N6" s="114" t="s">
        <v>2274</v>
      </c>
      <c r="S6" s="388"/>
    </row>
    <row r="7" spans="1:20" x14ac:dyDescent="0.2">
      <c r="A7" s="164" t="str">
        <f>'2-Expenditures'!A7</f>
        <v>Y</v>
      </c>
      <c r="B7" s="352" t="str">
        <f ca="1">IF(A7="N",B6,IF(LEN(B6)&lt;&gt;1,"A",IFERROR(CHAR(CODE(LOOKUP(2,1/($B$6:OFFSET(B7,-1,0)&lt;&gt;""),$B$6:OFFSET(B7,-1,0)))+1),"A")))</f>
        <v>A</v>
      </c>
      <c r="C7" s="144" t="str">
        <f>INDEX('Salary and Cost Data'!$AJ$2:$AN$2,MATCH(N7,'Salary and Cost Data'!$AJ$5:$AN$5,0))</f>
        <v>FY 2024-25</v>
      </c>
      <c r="D7" s="144">
        <f ca="1">IF(A7="Y",D91,0)</f>
        <v>0</v>
      </c>
      <c r="E7" s="148">
        <f ca="1">IF(A7="Y",E91+E109+E128,0)</f>
        <v>0</v>
      </c>
      <c r="F7" s="148">
        <f ca="1">IF(A7="Y",F91+F109+F128,0)</f>
        <v>0</v>
      </c>
      <c r="G7" s="148">
        <f ca="1">IF(A7="Y",G91+G109+G128,0)</f>
        <v>0</v>
      </c>
      <c r="H7" s="148">
        <f ca="1">IF(A7="Y",H91+H109+H128,0)</f>
        <v>0</v>
      </c>
      <c r="I7" s="148">
        <f ca="1">IF(A7="Y",I91+I109+I128,0)</f>
        <v>0</v>
      </c>
      <c r="J7" s="148">
        <f ca="1">IF(A7="Y",J91+J109,0)</f>
        <v>0</v>
      </c>
      <c r="K7" s="414">
        <f ca="1">SUM(I7:J7)</f>
        <v>0</v>
      </c>
      <c r="L7" s="152" t="b">
        <f ca="1">SUM(E7:H7)=I7</f>
        <v>1</v>
      </c>
      <c r="M7" s="152" t="b">
        <f ca="1">K7='2-Expenditures'!H7</f>
        <v>1</v>
      </c>
      <c r="N7" s="114" t="s">
        <v>2275</v>
      </c>
      <c r="S7" s="388"/>
    </row>
    <row r="8" spans="1:20" x14ac:dyDescent="0.2">
      <c r="A8" s="164" t="str">
        <f>'2-Expenditures'!A8</f>
        <v>Y</v>
      </c>
      <c r="B8" s="352" t="str">
        <f ca="1">IF(A8="N",B7,IF(LEN(B7)&lt;&gt;1,"A",IFERROR(CHAR(CODE(LOOKUP(2,1/($B$6:OFFSET(B8,-1,0)&lt;&gt;""),$B$6:OFFSET(B8,-1,0)))+1),"A")))</f>
        <v>B</v>
      </c>
      <c r="C8" s="144" t="str">
        <f>INDEX('Salary and Cost Data'!$AJ$2:$AN$2,MATCH(N8,'Salary and Cost Data'!$AJ$5:$AN$5,0))</f>
        <v>FY 2025-26</v>
      </c>
      <c r="D8" s="144">
        <f ca="1">IF(A8="Y",D150,0)</f>
        <v>0</v>
      </c>
      <c r="E8" s="148">
        <f ca="1">IF(A8="Y",E150+E168+E187,0)</f>
        <v>0</v>
      </c>
      <c r="F8" s="148">
        <f ca="1">IF(A8="Y",F150+F168+F187,0)</f>
        <v>0</v>
      </c>
      <c r="G8" s="148">
        <f ca="1">IF(A8="Y",G150+G168+G187,0)</f>
        <v>0</v>
      </c>
      <c r="H8" s="148">
        <f ca="1">IF(A8="Y",H150+H168+H187,0)</f>
        <v>0</v>
      </c>
      <c r="I8" s="148">
        <f ca="1">IF(A8="Y",I150+I168+I187,0)</f>
        <v>0</v>
      </c>
      <c r="J8" s="148">
        <f ca="1">IF(A8="Y",J150+J168,0)</f>
        <v>0</v>
      </c>
      <c r="K8" s="414">
        <f ca="1">SUM(I8:J8)</f>
        <v>0</v>
      </c>
      <c r="L8" s="152" t="b">
        <f ca="1">SUM(E8:H8)=I8</f>
        <v>1</v>
      </c>
      <c r="M8" s="152" t="b">
        <f ca="1">K8='2-Expenditures'!H8</f>
        <v>1</v>
      </c>
      <c r="N8" s="114" t="s">
        <v>2276</v>
      </c>
      <c r="R8" s="106"/>
      <c r="S8" s="388"/>
    </row>
    <row r="9" spans="1:20" x14ac:dyDescent="0.2">
      <c r="A9" s="164" t="str">
        <f>'2-Expenditures'!A9</f>
        <v>N</v>
      </c>
      <c r="B9" s="352" t="str">
        <f ca="1">IF(A9="N",B8,IF(LEN(B8)&lt;&gt;1,"A",IFERROR(CHAR(CODE(LOOKUP(2,1/($B$6:OFFSET(B9,-1,0)&lt;&gt;""),$B$6:OFFSET(B9,-1,0)))+1),"A")))</f>
        <v>B</v>
      </c>
      <c r="C9" s="144" t="str">
        <f>INDEX('Salary and Cost Data'!$AJ$2:$AN$2,MATCH(N9,'Salary and Cost Data'!$AJ$5:$AN$5,0))</f>
        <v>FY 2026-27</v>
      </c>
      <c r="D9" s="144">
        <f>IF(A9="Y",D209,0)</f>
        <v>0</v>
      </c>
      <c r="E9" s="148">
        <f>IF(A9="Y",E209+E227+E246,0)</f>
        <v>0</v>
      </c>
      <c r="F9" s="148">
        <f>IF(A9="Y",F209+F227+F246,0)</f>
        <v>0</v>
      </c>
      <c r="G9" s="148">
        <f>IF(A9="Y",G209+G227+G246,0)</f>
        <v>0</v>
      </c>
      <c r="H9" s="148">
        <f>IF(A9="Y",H209+H227+H246,0)</f>
        <v>0</v>
      </c>
      <c r="I9" s="148">
        <f>IF(A9="Y",I209+I227+I246,0)</f>
        <v>0</v>
      </c>
      <c r="J9" s="148">
        <f>IF(A9="Y",J209+J227,0)</f>
        <v>0</v>
      </c>
      <c r="K9" s="414">
        <f>SUM(I9:J9)</f>
        <v>0</v>
      </c>
      <c r="L9" s="152" t="b">
        <f>SUM(E9:H9)=I9</f>
        <v>1</v>
      </c>
      <c r="M9" s="152" t="b">
        <f>K9='2-Expenditures'!H9</f>
        <v>1</v>
      </c>
      <c r="N9" s="114" t="s">
        <v>2277</v>
      </c>
      <c r="S9" s="388"/>
    </row>
    <row r="10" spans="1:20" x14ac:dyDescent="0.2">
      <c r="A10" s="164" t="str">
        <f>'2-Expenditures'!A10</f>
        <v>N</v>
      </c>
      <c r="B10" s="352" t="str">
        <f ca="1">IF(A10="N",B9,IF(LEN(B9)&lt;&gt;1,"A",IFERROR(CHAR(CODE(LOOKUP(2,1/($B$6:OFFSET(B10,-1,0)&lt;&gt;""),$B$6:OFFSET(B10,-1,0)))+1),"A")))</f>
        <v>B</v>
      </c>
      <c r="C10" s="144" t="str">
        <f>INDEX('Salary and Cost Data'!$AJ$2:$AN$2,MATCH(N10,'Salary and Cost Data'!$AJ$5:$AN$5,0))</f>
        <v>FY 2027-28</v>
      </c>
      <c r="D10" s="144">
        <f>IF(A10="Y",D268,0)</f>
        <v>0</v>
      </c>
      <c r="E10" s="148">
        <f>IF(A10="Y",E268+E286+E305,0)</f>
        <v>0</v>
      </c>
      <c r="F10" s="148">
        <f>IF(A10="Y",F268+F286+F305,0)</f>
        <v>0</v>
      </c>
      <c r="G10" s="148">
        <f>IF(A10="Y",G268+G286+G305,0)</f>
        <v>0</v>
      </c>
      <c r="H10" s="148">
        <f>IF(A10="Y",H268+H286+H305,0)</f>
        <v>0</v>
      </c>
      <c r="I10" s="148">
        <f>IF(A10="Y",I268+I286+I305,0)</f>
        <v>0</v>
      </c>
      <c r="J10" s="148">
        <f>IF(A10="Y",J268+J286,0)</f>
        <v>0</v>
      </c>
      <c r="K10" s="414">
        <f>SUM(I10:J10)</f>
        <v>0</v>
      </c>
      <c r="L10" s="152" t="b">
        <f>SUM(E10:H10)=I10</f>
        <v>1</v>
      </c>
      <c r="M10" s="152" t="b">
        <f>K10='2-Expenditures'!H10</f>
        <v>1</v>
      </c>
      <c r="N10" s="114" t="s">
        <v>2278</v>
      </c>
      <c r="S10" s="388"/>
    </row>
    <row r="11" spans="1:20" x14ac:dyDescent="0.2">
      <c r="A11" s="164">
        <f>'2-Expenditures'!A11</f>
        <v>0</v>
      </c>
      <c r="B11" s="114"/>
      <c r="C11" s="120"/>
      <c r="S11" s="388"/>
    </row>
    <row r="12" spans="1:20" x14ac:dyDescent="0.2">
      <c r="A12" s="164">
        <f>'2-Expenditures'!A12</f>
        <v>0</v>
      </c>
      <c r="B12" s="318" t="s">
        <v>2274</v>
      </c>
      <c r="C12" s="319" t="s">
        <v>2407</v>
      </c>
      <c r="S12" s="156"/>
    </row>
    <row r="13" spans="1:20" ht="31.5" hidden="1" outlineLevel="1" x14ac:dyDescent="0.2">
      <c r="A13" s="164">
        <f>'2-Expenditures'!A13</f>
        <v>0</v>
      </c>
      <c r="B13" s="121" t="s">
        <v>2274</v>
      </c>
      <c r="C13" s="121" t="str">
        <f>INDEX('Salary and Cost Data'!$AJ$2:$AN$2,MATCH('2-Expenditures'!B13,'Salary and Cost Data'!$AJ$5:$AN$5,0))</f>
        <v>FY 2023-24</v>
      </c>
      <c r="D13" s="121"/>
      <c r="E13" s="121"/>
      <c r="F13" s="121"/>
      <c r="G13" s="121"/>
      <c r="H13" s="121"/>
      <c r="I13" s="121"/>
      <c r="J13" s="121"/>
      <c r="K13" s="121"/>
      <c r="L13" s="121"/>
      <c r="M13" s="121"/>
      <c r="N13" s="121"/>
      <c r="S13" s="153"/>
    </row>
    <row r="14" spans="1:20" ht="15.75" hidden="1" outlineLevel="1" x14ac:dyDescent="0.2">
      <c r="A14" s="164">
        <f>'2-Expenditures'!A14</f>
        <v>0</v>
      </c>
      <c r="B14" s="122"/>
      <c r="C14" s="120"/>
      <c r="S14" s="390"/>
    </row>
    <row r="15" spans="1:20" s="314" customFormat="1" ht="19.899999999999999" hidden="1" customHeight="1" outlineLevel="1" x14ac:dyDescent="0.2">
      <c r="A15" s="323">
        <f>'2-Expenditures'!A15</f>
        <v>0</v>
      </c>
      <c r="B15" s="118" t="s">
        <v>2395</v>
      </c>
      <c r="C15" s="373"/>
      <c r="D15" s="373"/>
      <c r="E15" s="373"/>
      <c r="F15" s="373"/>
      <c r="G15" s="373"/>
      <c r="H15" s="373"/>
      <c r="I15" s="373"/>
      <c r="J15" s="373"/>
      <c r="K15" s="373"/>
      <c r="L15" s="373"/>
      <c r="M15" s="373"/>
      <c r="N15"/>
      <c r="S15" s="313"/>
      <c r="T15" s="311"/>
    </row>
    <row r="16" spans="1:20" ht="25.5" hidden="1" outlineLevel="1" x14ac:dyDescent="0.2">
      <c r="A16" s="164" t="str">
        <f>'2-Expenditures'!A16</f>
        <v>Include?</v>
      </c>
      <c r="B16" s="353" t="s">
        <v>2317</v>
      </c>
      <c r="C16" s="368" t="s">
        <v>2286</v>
      </c>
      <c r="D16" s="368" t="s">
        <v>2287</v>
      </c>
      <c r="E16" s="395" t="s">
        <v>2292</v>
      </c>
      <c r="F16" s="395" t="s">
        <v>2293</v>
      </c>
      <c r="G16" s="395" t="s">
        <v>2294</v>
      </c>
      <c r="H16" s="395" t="s">
        <v>2295</v>
      </c>
      <c r="I16" s="368" t="s">
        <v>2314</v>
      </c>
      <c r="J16" s="396" t="s">
        <v>2291</v>
      </c>
      <c r="K16" s="368" t="s">
        <v>2338</v>
      </c>
      <c r="L16" s="547" t="s">
        <v>2337</v>
      </c>
      <c r="M16" s="353" t="s">
        <v>2430</v>
      </c>
      <c r="O16" s="397" t="s">
        <v>2292</v>
      </c>
      <c r="P16" s="397" t="s">
        <v>2293</v>
      </c>
      <c r="Q16" s="397" t="s">
        <v>2294</v>
      </c>
      <c r="R16" s="397" t="s">
        <v>2295</v>
      </c>
      <c r="S16" s="398" t="s">
        <v>2430</v>
      </c>
    </row>
    <row r="17" spans="1:22" hidden="1" outlineLevel="1" x14ac:dyDescent="0.2">
      <c r="A17" s="164" t="str">
        <f>'2-Expenditures'!A17</f>
        <v>Y</v>
      </c>
      <c r="B17" s="268" t="str">
        <f ca="1">IF(A17="N",B16,IF(LEN(B16)&lt;&gt;1,"A",IFERROR(CHAR(CODE(LOOKUP(2,1/($B$16:OFFSET(B17,-1,0)&lt;&gt;""),$B$16:OFFSET(B17,-1,0)))+1),"A")))</f>
        <v>A</v>
      </c>
      <c r="C17" s="143">
        <f>'2-Expenditures'!C17</f>
        <v>0</v>
      </c>
      <c r="D17" s="144">
        <f>'2-Expenditures'!E17</f>
        <v>0</v>
      </c>
      <c r="E17" s="154"/>
      <c r="F17" s="154"/>
      <c r="G17" s="154"/>
      <c r="H17" s="154"/>
      <c r="I17" s="148">
        <f>'2-Expenditures'!I17</f>
        <v>0</v>
      </c>
      <c r="J17" s="420"/>
      <c r="K17" s="158">
        <f>SUM(I17:J17)</f>
        <v>0</v>
      </c>
      <c r="L17" s="550" t="s">
        <v>2654</v>
      </c>
      <c r="M17" s="393" t="b">
        <f>SUM(E17:H17)=I17</f>
        <v>1</v>
      </c>
      <c r="O17" s="399">
        <f t="shared" ref="O17:O31" si="0">IFERROR(E17/$I17,0)</f>
        <v>0</v>
      </c>
      <c r="P17" s="399">
        <f t="shared" ref="P17:P31" si="1">IFERROR(F17/$I17,0)</f>
        <v>0</v>
      </c>
      <c r="Q17" s="399">
        <f t="shared" ref="Q17:Q31" si="2">IFERROR(G17/$I17,0)</f>
        <v>0</v>
      </c>
      <c r="R17" s="399">
        <f t="shared" ref="R17:R31" si="3">IFERROR(H17/$I17,0)</f>
        <v>0</v>
      </c>
      <c r="S17" s="400" t="str">
        <f>IF(I17&gt;0,SUM(O17:R17)=1,"")</f>
        <v/>
      </c>
      <c r="U17" s="155"/>
      <c r="V17" s="155"/>
    </row>
    <row r="18" spans="1:22" hidden="1" outlineLevel="1" x14ac:dyDescent="0.2">
      <c r="A18" s="164" t="str">
        <f>'2-Expenditures'!A18</f>
        <v>Y</v>
      </c>
      <c r="B18" s="268" t="str">
        <f ca="1">IF(A18="N",B17,IF(LEN(B17)&lt;&gt;1,"A",IFERROR(CHAR(CODE(LOOKUP(2,1/($B$16:OFFSET(B18,-1,0)&lt;&gt;""),$B$16:OFFSET(B18,-1,0)))+1),"A")))</f>
        <v>B</v>
      </c>
      <c r="C18" s="143">
        <f>'2-Expenditures'!C18</f>
        <v>0</v>
      </c>
      <c r="D18" s="144">
        <f>'2-Expenditures'!E18</f>
        <v>0</v>
      </c>
      <c r="E18" s="154"/>
      <c r="F18" s="154"/>
      <c r="G18" s="154"/>
      <c r="H18" s="154"/>
      <c r="I18" s="148">
        <f>'2-Expenditures'!I18</f>
        <v>0</v>
      </c>
      <c r="J18" s="421"/>
      <c r="K18" s="158">
        <f>SUM(I18:J18)</f>
        <v>0</v>
      </c>
      <c r="L18" s="550" t="s">
        <v>2654</v>
      </c>
      <c r="M18" s="393" t="b">
        <f>SUM(E18:H18)=I18</f>
        <v>1</v>
      </c>
      <c r="O18" s="399">
        <f t="shared" si="0"/>
        <v>0</v>
      </c>
      <c r="P18" s="399">
        <f t="shared" si="1"/>
        <v>0</v>
      </c>
      <c r="Q18" s="399">
        <f t="shared" si="2"/>
        <v>0</v>
      </c>
      <c r="R18" s="399">
        <f t="shared" si="3"/>
        <v>0</v>
      </c>
      <c r="S18" s="400" t="str">
        <f>IF(I18&gt;0,SUM(O18:R18)=1,"")</f>
        <v/>
      </c>
    </row>
    <row r="19" spans="1:22" hidden="1" outlineLevel="1" x14ac:dyDescent="0.2">
      <c r="A19" s="164" t="str">
        <f>'2-Expenditures'!A19</f>
        <v>Y</v>
      </c>
      <c r="B19" s="268" t="str">
        <f ca="1">IF(A19="N",B18,IF(LEN(B18)&lt;&gt;1,"A",IFERROR(CHAR(CODE(LOOKUP(2,1/($B$16:OFFSET(B19,-1,0)&lt;&gt;""),$B$16:OFFSET(B19,-1,0)))+1),"A")))</f>
        <v>C</v>
      </c>
      <c r="C19" s="143">
        <f>'2-Expenditures'!C19</f>
        <v>0</v>
      </c>
      <c r="D19" s="144">
        <f>'2-Expenditures'!E19</f>
        <v>0</v>
      </c>
      <c r="E19" s="154"/>
      <c r="F19" s="154"/>
      <c r="G19" s="154"/>
      <c r="H19" s="154"/>
      <c r="I19" s="148">
        <f>'2-Expenditures'!I19</f>
        <v>0</v>
      </c>
      <c r="J19" s="421"/>
      <c r="K19" s="158">
        <f>SUM(I19:J19)</f>
        <v>0</v>
      </c>
      <c r="L19" s="550" t="s">
        <v>2654</v>
      </c>
      <c r="M19" s="393" t="b">
        <f>SUM(E19:H19)=I19</f>
        <v>1</v>
      </c>
      <c r="O19" s="399">
        <f t="shared" si="0"/>
        <v>0</v>
      </c>
      <c r="P19" s="399">
        <f t="shared" si="1"/>
        <v>0</v>
      </c>
      <c r="Q19" s="399">
        <f t="shared" si="2"/>
        <v>0</v>
      </c>
      <c r="R19" s="399">
        <f t="shared" si="3"/>
        <v>0</v>
      </c>
      <c r="S19" s="400" t="str">
        <f>IF(I19&gt;0,SUM(O19:R19)=1,"")</f>
        <v/>
      </c>
    </row>
    <row r="20" spans="1:22" hidden="1" outlineLevel="1" x14ac:dyDescent="0.2">
      <c r="A20" s="164" t="str">
        <f>'2-Expenditures'!A20</f>
        <v>Y</v>
      </c>
      <c r="B20" s="268" t="str">
        <f ca="1">IF(A20="N",B19,IF(LEN(B19)&lt;&gt;1,"A",IFERROR(CHAR(CODE(LOOKUP(2,1/($B$16:OFFSET(B20,-1,0)&lt;&gt;""),$B$16:OFFSET(B20,-1,0)))+1),"A")))</f>
        <v>D</v>
      </c>
      <c r="C20" s="143">
        <f>'2-Expenditures'!C20</f>
        <v>0</v>
      </c>
      <c r="D20" s="144">
        <f>'2-Expenditures'!E20</f>
        <v>0</v>
      </c>
      <c r="E20" s="154"/>
      <c r="F20" s="154"/>
      <c r="G20" s="154"/>
      <c r="H20" s="154"/>
      <c r="I20" s="148">
        <f>'2-Expenditures'!I20</f>
        <v>0</v>
      </c>
      <c r="J20" s="421"/>
      <c r="K20" s="158">
        <f>SUM(I20:J20)</f>
        <v>0</v>
      </c>
      <c r="L20" s="550" t="s">
        <v>2654</v>
      </c>
      <c r="M20" s="393" t="b">
        <f>SUM(E20:H20)=I20</f>
        <v>1</v>
      </c>
      <c r="O20" s="399">
        <f t="shared" si="0"/>
        <v>0</v>
      </c>
      <c r="P20" s="399">
        <f t="shared" si="1"/>
        <v>0</v>
      </c>
      <c r="Q20" s="399">
        <f t="shared" si="2"/>
        <v>0</v>
      </c>
      <c r="R20" s="399">
        <f t="shared" si="3"/>
        <v>0</v>
      </c>
      <c r="S20" s="400" t="str">
        <f>IF(I20&gt;0,SUM(O20:R20)=1,"")</f>
        <v/>
      </c>
    </row>
    <row r="21" spans="1:22" hidden="1" outlineLevel="1" x14ac:dyDescent="0.2">
      <c r="A21" s="164" t="str">
        <f>'2-Expenditures'!A21</f>
        <v>Y</v>
      </c>
      <c r="B21" s="268" t="str">
        <f ca="1">IF(A21="N",B20,IF(LEN(B20)&lt;&gt;1,"A",IFERROR(CHAR(CODE(LOOKUP(2,1/($B$16:OFFSET(B21,-1,0)&lt;&gt;""),$B$16:OFFSET(B21,-1,0)))+1),"A")))</f>
        <v>E</v>
      </c>
      <c r="C21" s="143">
        <f>'2-Expenditures'!C21</f>
        <v>0</v>
      </c>
      <c r="D21" s="144">
        <f>'2-Expenditures'!E21</f>
        <v>0</v>
      </c>
      <c r="E21" s="154"/>
      <c r="F21" s="154"/>
      <c r="G21" s="154"/>
      <c r="H21" s="154"/>
      <c r="I21" s="148">
        <f>'2-Expenditures'!I21</f>
        <v>0</v>
      </c>
      <c r="J21" s="421"/>
      <c r="K21" s="158">
        <f>SUM(I21:J21)</f>
        <v>0</v>
      </c>
      <c r="L21" s="550" t="s">
        <v>2654</v>
      </c>
      <c r="M21" s="393" t="b">
        <f>SUM(E21:H21)=I21</f>
        <v>1</v>
      </c>
      <c r="O21" s="399">
        <f t="shared" si="0"/>
        <v>0</v>
      </c>
      <c r="P21" s="399">
        <f t="shared" si="1"/>
        <v>0</v>
      </c>
      <c r="Q21" s="399">
        <f t="shared" si="2"/>
        <v>0</v>
      </c>
      <c r="R21" s="399">
        <f t="shared" si="3"/>
        <v>0</v>
      </c>
      <c r="S21" s="400" t="str">
        <f>IF(I21&gt;0,SUM(O21:R21)=1,"")</f>
        <v/>
      </c>
    </row>
    <row r="22" spans="1:22" hidden="1" outlineLevel="2" x14ac:dyDescent="0.2">
      <c r="A22" s="164" t="str">
        <f>'2-Expenditures'!A22</f>
        <v>N</v>
      </c>
      <c r="B22" s="268" t="str">
        <f ca="1">IF(A22="N",B21,IF(LEN(B21)&lt;&gt;1,"A",IFERROR(CHAR(CODE(LOOKUP(2,1/($B$16:OFFSET(B22,-1,0)&lt;&gt;""),$B$16:OFFSET(B22,-1,0)))+1),"A")))</f>
        <v>E</v>
      </c>
      <c r="C22" s="143">
        <f>'2-Expenditures'!C22</f>
        <v>0</v>
      </c>
      <c r="D22" s="144">
        <f>'2-Expenditures'!E22</f>
        <v>0</v>
      </c>
      <c r="E22" s="154"/>
      <c r="F22" s="154"/>
      <c r="G22" s="154"/>
      <c r="H22" s="154"/>
      <c r="I22" s="148">
        <f>'2-Expenditures'!I22</f>
        <v>0</v>
      </c>
      <c r="J22" s="421"/>
      <c r="K22" s="158">
        <f t="shared" ref="K22:K31" si="4">SUM(I22:J22)</f>
        <v>0</v>
      </c>
      <c r="L22" s="550" t="s">
        <v>2654</v>
      </c>
      <c r="M22" s="393" t="b">
        <f t="shared" ref="M22:M31" si="5">SUM(E22:H22)=I22</f>
        <v>1</v>
      </c>
      <c r="O22" s="399">
        <f t="shared" si="0"/>
        <v>0</v>
      </c>
      <c r="P22" s="399">
        <f t="shared" si="1"/>
        <v>0</v>
      </c>
      <c r="Q22" s="399">
        <f t="shared" si="2"/>
        <v>0</v>
      </c>
      <c r="R22" s="399">
        <f t="shared" si="3"/>
        <v>0</v>
      </c>
      <c r="S22" s="400" t="str">
        <f t="shared" ref="S22:S31" si="6">IF(I22&gt;0,SUM(O22:R22)=1,"")</f>
        <v/>
      </c>
    </row>
    <row r="23" spans="1:22" hidden="1" outlineLevel="2" x14ac:dyDescent="0.2">
      <c r="A23" s="164" t="str">
        <f>'2-Expenditures'!A23</f>
        <v>N</v>
      </c>
      <c r="B23" s="268" t="str">
        <f ca="1">IF(A23="N",B22,IF(LEN(B22)&lt;&gt;1,"A",IFERROR(CHAR(CODE(LOOKUP(2,1/($B$16:OFFSET(B23,-1,0)&lt;&gt;""),$B$16:OFFSET(B23,-1,0)))+1),"A")))</f>
        <v>E</v>
      </c>
      <c r="C23" s="143">
        <f>'2-Expenditures'!C23</f>
        <v>0</v>
      </c>
      <c r="D23" s="144">
        <f>'2-Expenditures'!E23</f>
        <v>0</v>
      </c>
      <c r="E23" s="154"/>
      <c r="F23" s="154"/>
      <c r="G23" s="154"/>
      <c r="H23" s="154"/>
      <c r="I23" s="148">
        <f>'2-Expenditures'!I23</f>
        <v>0</v>
      </c>
      <c r="J23" s="421"/>
      <c r="K23" s="158">
        <f t="shared" si="4"/>
        <v>0</v>
      </c>
      <c r="L23" s="550" t="s">
        <v>2654</v>
      </c>
      <c r="M23" s="393" t="b">
        <f t="shared" si="5"/>
        <v>1</v>
      </c>
      <c r="O23" s="399">
        <f t="shared" si="0"/>
        <v>0</v>
      </c>
      <c r="P23" s="399">
        <f t="shared" si="1"/>
        <v>0</v>
      </c>
      <c r="Q23" s="399">
        <f t="shared" si="2"/>
        <v>0</v>
      </c>
      <c r="R23" s="399">
        <f t="shared" si="3"/>
        <v>0</v>
      </c>
      <c r="S23" s="400" t="str">
        <f t="shared" si="6"/>
        <v/>
      </c>
    </row>
    <row r="24" spans="1:22" hidden="1" outlineLevel="2" x14ac:dyDescent="0.2">
      <c r="A24" s="164" t="str">
        <f>'2-Expenditures'!A24</f>
        <v>N</v>
      </c>
      <c r="B24" s="268" t="str">
        <f ca="1">IF(A24="N",B23,IF(LEN(B23)&lt;&gt;1,"A",IFERROR(CHAR(CODE(LOOKUP(2,1/($B$16:OFFSET(B24,-1,0)&lt;&gt;""),$B$16:OFFSET(B24,-1,0)))+1),"A")))</f>
        <v>E</v>
      </c>
      <c r="C24" s="143">
        <f>'2-Expenditures'!C24</f>
        <v>0</v>
      </c>
      <c r="D24" s="144">
        <f>'2-Expenditures'!E24</f>
        <v>0</v>
      </c>
      <c r="E24" s="154"/>
      <c r="F24" s="154"/>
      <c r="G24" s="154"/>
      <c r="H24" s="154"/>
      <c r="I24" s="148">
        <f>'2-Expenditures'!I24</f>
        <v>0</v>
      </c>
      <c r="J24" s="421"/>
      <c r="K24" s="158">
        <f t="shared" si="4"/>
        <v>0</v>
      </c>
      <c r="L24" s="550" t="s">
        <v>2654</v>
      </c>
      <c r="M24" s="393" t="b">
        <f t="shared" si="5"/>
        <v>1</v>
      </c>
      <c r="O24" s="399">
        <f t="shared" si="0"/>
        <v>0</v>
      </c>
      <c r="P24" s="399">
        <f t="shared" si="1"/>
        <v>0</v>
      </c>
      <c r="Q24" s="399">
        <f t="shared" si="2"/>
        <v>0</v>
      </c>
      <c r="R24" s="399">
        <f t="shared" si="3"/>
        <v>0</v>
      </c>
      <c r="S24" s="400" t="str">
        <f t="shared" si="6"/>
        <v/>
      </c>
    </row>
    <row r="25" spans="1:22" hidden="1" outlineLevel="2" x14ac:dyDescent="0.2">
      <c r="A25" s="164" t="str">
        <f>'2-Expenditures'!A25</f>
        <v>N</v>
      </c>
      <c r="B25" s="268" t="str">
        <f ca="1">IF(A25="N",B24,IF(LEN(B24)&lt;&gt;1,"A",IFERROR(CHAR(CODE(LOOKUP(2,1/($B$16:OFFSET(B25,-1,0)&lt;&gt;""),$B$16:OFFSET(B25,-1,0)))+1),"A")))</f>
        <v>E</v>
      </c>
      <c r="C25" s="143">
        <f>'2-Expenditures'!C25</f>
        <v>0</v>
      </c>
      <c r="D25" s="144">
        <f>'2-Expenditures'!E25</f>
        <v>0</v>
      </c>
      <c r="E25" s="154"/>
      <c r="F25" s="154"/>
      <c r="G25" s="154"/>
      <c r="H25" s="154"/>
      <c r="I25" s="148">
        <f>'2-Expenditures'!I25</f>
        <v>0</v>
      </c>
      <c r="J25" s="421"/>
      <c r="K25" s="158">
        <f t="shared" si="4"/>
        <v>0</v>
      </c>
      <c r="L25" s="550" t="s">
        <v>2654</v>
      </c>
      <c r="M25" s="393" t="b">
        <f t="shared" si="5"/>
        <v>1</v>
      </c>
      <c r="O25" s="399">
        <f t="shared" si="0"/>
        <v>0</v>
      </c>
      <c r="P25" s="399">
        <f t="shared" si="1"/>
        <v>0</v>
      </c>
      <c r="Q25" s="399">
        <f t="shared" si="2"/>
        <v>0</v>
      </c>
      <c r="R25" s="399">
        <f t="shared" si="3"/>
        <v>0</v>
      </c>
      <c r="S25" s="400" t="str">
        <f t="shared" si="6"/>
        <v/>
      </c>
    </row>
    <row r="26" spans="1:22" hidden="1" outlineLevel="2" x14ac:dyDescent="0.2">
      <c r="A26" s="164" t="str">
        <f>'2-Expenditures'!A26</f>
        <v>N</v>
      </c>
      <c r="B26" s="268" t="str">
        <f ca="1">IF(A26="N",B25,IF(LEN(B25)&lt;&gt;1,"A",IFERROR(CHAR(CODE(LOOKUP(2,1/($B$16:OFFSET(B26,-1,0)&lt;&gt;""),$B$16:OFFSET(B26,-1,0)))+1),"A")))</f>
        <v>E</v>
      </c>
      <c r="C26" s="143">
        <f>'2-Expenditures'!C26</f>
        <v>0</v>
      </c>
      <c r="D26" s="144">
        <f>'2-Expenditures'!E26</f>
        <v>0</v>
      </c>
      <c r="E26" s="154"/>
      <c r="F26" s="154"/>
      <c r="G26" s="154"/>
      <c r="H26" s="154"/>
      <c r="I26" s="148">
        <f>'2-Expenditures'!I26</f>
        <v>0</v>
      </c>
      <c r="J26" s="421"/>
      <c r="K26" s="158">
        <f t="shared" si="4"/>
        <v>0</v>
      </c>
      <c r="L26" s="550" t="s">
        <v>2654</v>
      </c>
      <c r="M26" s="393" t="b">
        <f t="shared" si="5"/>
        <v>1</v>
      </c>
      <c r="O26" s="399">
        <f t="shared" si="0"/>
        <v>0</v>
      </c>
      <c r="P26" s="399">
        <f t="shared" si="1"/>
        <v>0</v>
      </c>
      <c r="Q26" s="399">
        <f t="shared" si="2"/>
        <v>0</v>
      </c>
      <c r="R26" s="399">
        <f t="shared" si="3"/>
        <v>0</v>
      </c>
      <c r="S26" s="400" t="str">
        <f t="shared" si="6"/>
        <v/>
      </c>
    </row>
    <row r="27" spans="1:22" hidden="1" outlineLevel="2" x14ac:dyDescent="0.2">
      <c r="A27" s="164" t="str">
        <f>'2-Expenditures'!A27</f>
        <v>N</v>
      </c>
      <c r="B27" s="268" t="str">
        <f ca="1">IF(A27="N",B26,IF(LEN(B26)&lt;&gt;1,"A",IFERROR(CHAR(CODE(LOOKUP(2,1/($B$16:OFFSET(B27,-1,0)&lt;&gt;""),$B$16:OFFSET(B27,-1,0)))+1),"A")))</f>
        <v>E</v>
      </c>
      <c r="C27" s="143">
        <f>'2-Expenditures'!C27</f>
        <v>0</v>
      </c>
      <c r="D27" s="144">
        <f>'2-Expenditures'!E27</f>
        <v>0</v>
      </c>
      <c r="E27" s="154"/>
      <c r="F27" s="154"/>
      <c r="G27" s="154"/>
      <c r="H27" s="154"/>
      <c r="I27" s="148">
        <f>'2-Expenditures'!I27</f>
        <v>0</v>
      </c>
      <c r="J27" s="421"/>
      <c r="K27" s="158">
        <f t="shared" si="4"/>
        <v>0</v>
      </c>
      <c r="L27" s="550" t="s">
        <v>2654</v>
      </c>
      <c r="M27" s="393" t="b">
        <f t="shared" si="5"/>
        <v>1</v>
      </c>
      <c r="O27" s="399">
        <f t="shared" si="0"/>
        <v>0</v>
      </c>
      <c r="P27" s="399">
        <f t="shared" si="1"/>
        <v>0</v>
      </c>
      <c r="Q27" s="399">
        <f t="shared" si="2"/>
        <v>0</v>
      </c>
      <c r="R27" s="399">
        <f t="shared" si="3"/>
        <v>0</v>
      </c>
      <c r="S27" s="400" t="str">
        <f t="shared" si="6"/>
        <v/>
      </c>
    </row>
    <row r="28" spans="1:22" hidden="1" outlineLevel="2" x14ac:dyDescent="0.2">
      <c r="A28" s="164" t="str">
        <f>'2-Expenditures'!A28</f>
        <v>N</v>
      </c>
      <c r="B28" s="268" t="str">
        <f ca="1">IF(A28="N",B27,IF(LEN(B27)&lt;&gt;1,"A",IFERROR(CHAR(CODE(LOOKUP(2,1/($B$16:OFFSET(B28,-1,0)&lt;&gt;""),$B$16:OFFSET(B28,-1,0)))+1),"A")))</f>
        <v>E</v>
      </c>
      <c r="C28" s="143">
        <f>'2-Expenditures'!C28</f>
        <v>0</v>
      </c>
      <c r="D28" s="144">
        <f>'2-Expenditures'!E28</f>
        <v>0</v>
      </c>
      <c r="E28" s="154"/>
      <c r="F28" s="154"/>
      <c r="G28" s="154"/>
      <c r="H28" s="154"/>
      <c r="I28" s="148">
        <f>'2-Expenditures'!I28</f>
        <v>0</v>
      </c>
      <c r="J28" s="421"/>
      <c r="K28" s="158">
        <f t="shared" si="4"/>
        <v>0</v>
      </c>
      <c r="L28" s="550" t="s">
        <v>2654</v>
      </c>
      <c r="M28" s="393" t="b">
        <f t="shared" si="5"/>
        <v>1</v>
      </c>
      <c r="O28" s="399">
        <f t="shared" si="0"/>
        <v>0</v>
      </c>
      <c r="P28" s="399">
        <f t="shared" si="1"/>
        <v>0</v>
      </c>
      <c r="Q28" s="399">
        <f t="shared" si="2"/>
        <v>0</v>
      </c>
      <c r="R28" s="399">
        <f t="shared" si="3"/>
        <v>0</v>
      </c>
      <c r="S28" s="400" t="str">
        <f t="shared" si="6"/>
        <v/>
      </c>
    </row>
    <row r="29" spans="1:22" hidden="1" outlineLevel="2" x14ac:dyDescent="0.2">
      <c r="A29" s="164" t="str">
        <f>'2-Expenditures'!A29</f>
        <v>N</v>
      </c>
      <c r="B29" s="268" t="str">
        <f ca="1">IF(A29="N",B28,IF(LEN(B28)&lt;&gt;1,"A",IFERROR(CHAR(CODE(LOOKUP(2,1/($B$16:OFFSET(B29,-1,0)&lt;&gt;""),$B$16:OFFSET(B29,-1,0)))+1),"A")))</f>
        <v>E</v>
      </c>
      <c r="C29" s="143">
        <f>'2-Expenditures'!C29</f>
        <v>0</v>
      </c>
      <c r="D29" s="144">
        <f>'2-Expenditures'!E29</f>
        <v>0</v>
      </c>
      <c r="E29" s="154"/>
      <c r="F29" s="154"/>
      <c r="G29" s="154"/>
      <c r="H29" s="154"/>
      <c r="I29" s="148">
        <f>'2-Expenditures'!I29</f>
        <v>0</v>
      </c>
      <c r="J29" s="421"/>
      <c r="K29" s="158">
        <f t="shared" si="4"/>
        <v>0</v>
      </c>
      <c r="L29" s="550" t="s">
        <v>2654</v>
      </c>
      <c r="M29" s="393" t="b">
        <f t="shared" si="5"/>
        <v>1</v>
      </c>
      <c r="O29" s="399">
        <f t="shared" si="0"/>
        <v>0</v>
      </c>
      <c r="P29" s="399">
        <f t="shared" si="1"/>
        <v>0</v>
      </c>
      <c r="Q29" s="399">
        <f t="shared" si="2"/>
        <v>0</v>
      </c>
      <c r="R29" s="399">
        <f t="shared" si="3"/>
        <v>0</v>
      </c>
      <c r="S29" s="400" t="str">
        <f t="shared" si="6"/>
        <v/>
      </c>
    </row>
    <row r="30" spans="1:22" hidden="1" outlineLevel="2" x14ac:dyDescent="0.2">
      <c r="A30" s="164" t="str">
        <f>'2-Expenditures'!A30</f>
        <v>N</v>
      </c>
      <c r="B30" s="268" t="str">
        <f ca="1">IF(A30="N",B29,IF(LEN(B29)&lt;&gt;1,"A",IFERROR(CHAR(CODE(LOOKUP(2,1/($B$16:OFFSET(B30,-1,0)&lt;&gt;""),$B$16:OFFSET(B30,-1,0)))+1),"A")))</f>
        <v>E</v>
      </c>
      <c r="C30" s="143">
        <f>'2-Expenditures'!C30</f>
        <v>0</v>
      </c>
      <c r="D30" s="144">
        <f>'2-Expenditures'!E30</f>
        <v>0</v>
      </c>
      <c r="E30" s="154"/>
      <c r="F30" s="154"/>
      <c r="G30" s="154"/>
      <c r="H30" s="154"/>
      <c r="I30" s="148">
        <f>'2-Expenditures'!I30</f>
        <v>0</v>
      </c>
      <c r="J30" s="421"/>
      <c r="K30" s="158">
        <f t="shared" si="4"/>
        <v>0</v>
      </c>
      <c r="L30" s="550" t="s">
        <v>2654</v>
      </c>
      <c r="M30" s="393" t="b">
        <f t="shared" si="5"/>
        <v>1</v>
      </c>
      <c r="O30" s="399">
        <f t="shared" si="0"/>
        <v>0</v>
      </c>
      <c r="P30" s="399">
        <f t="shared" si="1"/>
        <v>0</v>
      </c>
      <c r="Q30" s="399">
        <f t="shared" si="2"/>
        <v>0</v>
      </c>
      <c r="R30" s="399">
        <f t="shared" si="3"/>
        <v>0</v>
      </c>
      <c r="S30" s="400" t="str">
        <f t="shared" si="6"/>
        <v/>
      </c>
    </row>
    <row r="31" spans="1:22" ht="13.5" hidden="1" outlineLevel="2" thickBot="1" x14ac:dyDescent="0.25">
      <c r="A31" s="164" t="str">
        <f>'2-Expenditures'!A31</f>
        <v>N</v>
      </c>
      <c r="B31" s="268" t="str">
        <f ca="1">IF(A31="N",B30,IF(LEN(B30)&lt;&gt;1,"A",IFERROR(CHAR(CODE(LOOKUP(2,1/($B$16:OFFSET(B31,-1,0)&lt;&gt;""),$B$16:OFFSET(B31,-1,0)))+1),"A")))</f>
        <v>E</v>
      </c>
      <c r="C31" s="143">
        <f>'2-Expenditures'!C31</f>
        <v>0</v>
      </c>
      <c r="D31" s="144">
        <f>'2-Expenditures'!E31</f>
        <v>0</v>
      </c>
      <c r="E31" s="154"/>
      <c r="F31" s="154"/>
      <c r="G31" s="154"/>
      <c r="H31" s="154"/>
      <c r="I31" s="148">
        <f>'2-Expenditures'!I31</f>
        <v>0</v>
      </c>
      <c r="J31" s="421"/>
      <c r="K31" s="158">
        <f t="shared" si="4"/>
        <v>0</v>
      </c>
      <c r="L31" s="550" t="s">
        <v>2654</v>
      </c>
      <c r="M31" s="393" t="b">
        <f t="shared" si="5"/>
        <v>1</v>
      </c>
      <c r="O31" s="399">
        <f t="shared" si="0"/>
        <v>0</v>
      </c>
      <c r="P31" s="399">
        <f t="shared" si="1"/>
        <v>0</v>
      </c>
      <c r="Q31" s="399">
        <f t="shared" si="2"/>
        <v>0</v>
      </c>
      <c r="R31" s="399">
        <f t="shared" si="3"/>
        <v>0</v>
      </c>
      <c r="S31" s="400" t="str">
        <f t="shared" si="6"/>
        <v/>
      </c>
    </row>
    <row r="32" spans="1:22" ht="13.5" hidden="1" outlineLevel="1" thickTop="1" x14ac:dyDescent="0.2">
      <c r="A32" s="164">
        <f>'2-Expenditures'!A32</f>
        <v>0</v>
      </c>
      <c r="B32" s="354" t="str">
        <f ca="1">IFERROR(CHAR(CODE(LOOKUP(2,1/(B17:OFFSET(B32,-1,0)&lt;&gt;""),B17:OFFSET(B32,-1,0)))+1),"A")</f>
        <v>F</v>
      </c>
      <c r="C32" s="374" t="s">
        <v>2313</v>
      </c>
      <c r="D32" s="375">
        <f ca="1">SUMIFS(D17:OFFSET(D32,-1,0),$A17:OFFSET($A32,-1,0),"Y")</f>
        <v>0</v>
      </c>
      <c r="E32" s="380">
        <f ca="1">SUMIFS(E17:OFFSET(E32,-1,0),$A17:OFFSET($A32,-1,0),"Y")</f>
        <v>0</v>
      </c>
      <c r="F32" s="380">
        <f ca="1">SUMIFS(F17:OFFSET(F32,-1,0),$A17:OFFSET($A32,-1,0),"Y")</f>
        <v>0</v>
      </c>
      <c r="G32" s="380">
        <f ca="1">SUMIFS(G17:OFFSET(G32,-1,0),$A17:OFFSET($A32,-1,0),"Y")</f>
        <v>0</v>
      </c>
      <c r="H32" s="380">
        <f ca="1">SUMIFS(H17:OFFSET(H32,-1,0),$A17:OFFSET($A32,-1,0),"Y")</f>
        <v>0</v>
      </c>
      <c r="I32" s="376">
        <f ca="1">SUMIFS(I17:OFFSET(I32,-1,0),$A17:OFFSET($A32,-1,0),"Y")</f>
        <v>0</v>
      </c>
      <c r="J32" s="433"/>
      <c r="K32" s="358">
        <f ca="1">SUMIFS(K17:OFFSET(K32,-1,0),$A17:OFFSET($A32,-1,0),"Y")</f>
        <v>0</v>
      </c>
      <c r="L32" s="380"/>
      <c r="M32" s="394" t="b">
        <f ca="1">SUM(E32:H32)=I32</f>
        <v>1</v>
      </c>
      <c r="O32" s="399">
        <f t="shared" ref="O32" ca="1" si="7">IFERROR(E32/$I32,0)</f>
        <v>0</v>
      </c>
      <c r="P32" s="399">
        <f t="shared" ref="P32" ca="1" si="8">IFERROR(F32/$I32,0)</f>
        <v>0</v>
      </c>
      <c r="Q32" s="399">
        <f t="shared" ref="Q32" ca="1" si="9">IFERROR(G32/$I32,0)</f>
        <v>0</v>
      </c>
      <c r="R32" s="399">
        <f t="shared" ref="R32" ca="1" si="10">IFERROR(H32/$I32,0)</f>
        <v>0</v>
      </c>
      <c r="S32" s="400" t="str">
        <f t="shared" ref="S32" ca="1" si="11">IF(I32&gt;0,SUM(O32:R32)=1,"")</f>
        <v/>
      </c>
      <c r="T32" s="182" t="s">
        <v>2530</v>
      </c>
    </row>
    <row r="33" spans="1:20" hidden="1" outlineLevel="1" x14ac:dyDescent="0.2">
      <c r="A33" s="164"/>
      <c r="O33" s="157"/>
      <c r="P33" s="157"/>
      <c r="Q33" s="157"/>
      <c r="R33" s="157"/>
      <c r="S33" s="156"/>
      <c r="T33" s="116"/>
    </row>
    <row r="34" spans="1:20" s="314" customFormat="1" ht="19.899999999999999" hidden="1" customHeight="1" outlineLevel="1" x14ac:dyDescent="0.2">
      <c r="A34" s="323">
        <f>'2-Expenditures'!A34</f>
        <v>0</v>
      </c>
      <c r="B34" s="118" t="s">
        <v>2616</v>
      </c>
      <c r="C34" s="312"/>
      <c r="D34" s="312"/>
      <c r="E34" s="373"/>
      <c r="F34" s="373"/>
      <c r="G34" s="373"/>
      <c r="H34" s="373"/>
      <c r="I34" s="373"/>
      <c r="J34" s="373"/>
      <c r="K34" s="373"/>
      <c r="L34" s="373"/>
      <c r="M34" s="373"/>
      <c r="N34"/>
      <c r="O34" s="387"/>
      <c r="P34" s="387"/>
      <c r="Q34" s="387"/>
      <c r="R34" s="387"/>
      <c r="S34" s="313"/>
    </row>
    <row r="35" spans="1:20" ht="25.5" hidden="1" customHeight="1" outlineLevel="1" x14ac:dyDescent="0.2">
      <c r="A35" s="164" t="str">
        <f>'2-Expenditures'!A35</f>
        <v>Include?</v>
      </c>
      <c r="B35" s="349" t="s">
        <v>2317</v>
      </c>
      <c r="C35" s="468" t="s">
        <v>2318</v>
      </c>
      <c r="D35" s="469"/>
      <c r="E35" s="382" t="s">
        <v>2292</v>
      </c>
      <c r="F35" s="382" t="s">
        <v>2293</v>
      </c>
      <c r="G35" s="382" t="s">
        <v>2294</v>
      </c>
      <c r="H35" s="382" t="s">
        <v>2295</v>
      </c>
      <c r="I35" s="367" t="s">
        <v>2314</v>
      </c>
      <c r="J35" s="383" t="s">
        <v>2291</v>
      </c>
      <c r="K35" s="367" t="s">
        <v>2338</v>
      </c>
      <c r="L35" s="547" t="s">
        <v>2337</v>
      </c>
      <c r="M35" s="392" t="s">
        <v>2430</v>
      </c>
      <c r="O35" s="397" t="s">
        <v>2292</v>
      </c>
      <c r="P35" s="397" t="s">
        <v>2293</v>
      </c>
      <c r="Q35" s="397" t="s">
        <v>2294</v>
      </c>
      <c r="R35" s="397" t="s">
        <v>2295</v>
      </c>
      <c r="S35" s="398" t="s">
        <v>2430</v>
      </c>
      <c r="T35" s="120"/>
    </row>
    <row r="36" spans="1:20" ht="12.75" hidden="1" customHeight="1" outlineLevel="1" x14ac:dyDescent="0.2">
      <c r="A36" s="164" t="str">
        <f>'2-Expenditures'!A36</f>
        <v>Y</v>
      </c>
      <c r="B36" s="352" t="str">
        <f ca="1">IF(A36="N",B35,IF(LEN(B35)&lt;&gt;1,"A",IFERROR(CHAR(CODE(LOOKUP(2,1/($B$35:OFFSET(B36,-1,0)&lt;&gt;""),$B$35:OFFSET(B36,-1,0)))+1),"A")))</f>
        <v>A</v>
      </c>
      <c r="C36" s="460" t="str">
        <f>'2-Expenditures'!C36</f>
        <v>Centrally Appropriated / POTS Costs</v>
      </c>
      <c r="D36" s="470"/>
      <c r="E36" s="154"/>
      <c r="F36" s="154"/>
      <c r="G36" s="154"/>
      <c r="H36" s="154"/>
      <c r="I36" s="147">
        <f>'2-Expenditures'!I36</f>
        <v>0</v>
      </c>
      <c r="J36" s="159">
        <f>'2-Expenditures'!J36</f>
        <v>0</v>
      </c>
      <c r="K36" s="158">
        <f>SUM(I36:J36)</f>
        <v>0</v>
      </c>
      <c r="L36" s="548" t="s">
        <v>2632</v>
      </c>
      <c r="M36" s="393" t="b">
        <f t="shared" ref="M36:M50" si="12">SUM(E36:H36)=I36</f>
        <v>1</v>
      </c>
      <c r="O36" s="402">
        <f t="shared" ref="O36:O50" si="13">IFERROR(E36/$I36,0)</f>
        <v>0</v>
      </c>
      <c r="P36" s="402">
        <f t="shared" ref="P36:P50" si="14">IFERROR(F36/$I36,0)</f>
        <v>0</v>
      </c>
      <c r="Q36" s="402">
        <f t="shared" ref="Q36:Q50" si="15">IFERROR(G36/$I36,0)</f>
        <v>0</v>
      </c>
      <c r="R36" s="402">
        <f t="shared" ref="R36:R50" si="16">IFERROR(H36/$I36,0)</f>
        <v>0</v>
      </c>
      <c r="S36" s="403" t="str">
        <f>IF(I36&gt;0,SUM(O36:R36)=1,"")</f>
        <v/>
      </c>
      <c r="T36" s="116"/>
    </row>
    <row r="37" spans="1:20" ht="12.75" hidden="1" customHeight="1" outlineLevel="1" x14ac:dyDescent="0.2">
      <c r="A37" s="164" t="str">
        <f>'2-Expenditures'!A37</f>
        <v>Y</v>
      </c>
      <c r="B37" s="352" t="str">
        <f ca="1">IF(A37="N",B36,IF(LEN(B36)&lt;&gt;1,"A",IFERROR(CHAR(CODE(LOOKUP(2,1/($B$35:OFFSET(B37,-1,0)&lt;&gt;""),$B$35:OFFSET(B37,-1,0)))+1),"A")))</f>
        <v>B</v>
      </c>
      <c r="C37" s="460" t="str">
        <f>'2-Expenditures'!C37</f>
        <v>Non-Standard and Agency-Specific FTE Costs</v>
      </c>
      <c r="D37" s="470"/>
      <c r="E37" s="154"/>
      <c r="F37" s="154"/>
      <c r="G37" s="154"/>
      <c r="H37" s="154"/>
      <c r="I37" s="147">
        <f>'2-Expenditures'!I37</f>
        <v>0</v>
      </c>
      <c r="J37" s="159">
        <f>'2-Expenditures'!J37</f>
        <v>0</v>
      </c>
      <c r="K37" s="158">
        <f>SUM(I37:J37)</f>
        <v>0</v>
      </c>
      <c r="L37" s="548" t="s">
        <v>2289</v>
      </c>
      <c r="M37" s="393" t="b">
        <f t="shared" si="12"/>
        <v>1</v>
      </c>
      <c r="O37" s="402">
        <f t="shared" si="13"/>
        <v>0</v>
      </c>
      <c r="P37" s="402">
        <f t="shared" si="14"/>
        <v>0</v>
      </c>
      <c r="Q37" s="402">
        <f t="shared" si="15"/>
        <v>0</v>
      </c>
      <c r="R37" s="402">
        <f t="shared" si="16"/>
        <v>0</v>
      </c>
      <c r="S37" s="403" t="str">
        <f>IF(I37&gt;0,SUM(O37:R37)=1,"")</f>
        <v/>
      </c>
      <c r="T37" s="116"/>
    </row>
    <row r="38" spans="1:20" ht="12.75" hidden="1" customHeight="1" outlineLevel="1" x14ac:dyDescent="0.2">
      <c r="A38" s="164" t="str">
        <f>'2-Expenditures'!A38</f>
        <v>Y</v>
      </c>
      <c r="B38" s="352" t="str">
        <f ca="1">IF(A38="N",B37,IF(LEN(B37)&lt;&gt;1,"A",IFERROR(CHAR(CODE(LOOKUP(2,1/($B$35:OFFSET(B38,-1,0)&lt;&gt;""),$B$35:OFFSET(B38,-1,0)))+1),"A")))</f>
        <v>C</v>
      </c>
      <c r="C38" s="460" t="str">
        <f>'2-Expenditures'!C38</f>
        <v>Legal Services</v>
      </c>
      <c r="D38" s="470"/>
      <c r="E38" s="154"/>
      <c r="F38" s="154"/>
      <c r="G38" s="154"/>
      <c r="H38" s="154"/>
      <c r="I38" s="147">
        <f>'2-Expenditures'!I38</f>
        <v>0</v>
      </c>
      <c r="J38" s="420"/>
      <c r="K38" s="158">
        <f t="shared" ref="K38:K47" si="17">SUM(I38:J38)</f>
        <v>0</v>
      </c>
      <c r="L38" s="548" t="s">
        <v>33</v>
      </c>
      <c r="M38" s="393" t="b">
        <f t="shared" si="12"/>
        <v>1</v>
      </c>
      <c r="O38" s="402">
        <f t="shared" si="13"/>
        <v>0</v>
      </c>
      <c r="P38" s="402">
        <f t="shared" si="14"/>
        <v>0</v>
      </c>
      <c r="Q38" s="402">
        <f t="shared" si="15"/>
        <v>0</v>
      </c>
      <c r="R38" s="402">
        <f t="shared" si="16"/>
        <v>0</v>
      </c>
      <c r="S38" s="403" t="str">
        <f>IF(I38&gt;0,SUM(O38:R38)=1,"")</f>
        <v/>
      </c>
      <c r="T38" s="116"/>
    </row>
    <row r="39" spans="1:20" ht="12.75" hidden="1" customHeight="1" outlineLevel="1" x14ac:dyDescent="0.2">
      <c r="A39" s="164" t="str">
        <f>'2-Expenditures'!A39</f>
        <v>Y</v>
      </c>
      <c r="B39" s="352" t="str">
        <f ca="1">IF(A39="N",B38,IF(LEN(B38)&lt;&gt;1,"A",IFERROR(CHAR(CODE(LOOKUP(2,1/($B$35:OFFSET(B39,-1,0)&lt;&gt;""),$B$35:OFFSET(B39,-1,0)))+1),"A")))</f>
        <v>D</v>
      </c>
      <c r="C39" s="460" t="str">
        <f>'2-Expenditures'!C39</f>
        <v>Computer Programming - Established (Current Year)</v>
      </c>
      <c r="D39" s="470"/>
      <c r="E39" s="154"/>
      <c r="F39" s="154"/>
      <c r="G39" s="154"/>
      <c r="H39" s="154"/>
      <c r="I39" s="147">
        <f>'2-Expenditures'!I39</f>
        <v>0</v>
      </c>
      <c r="J39" s="421"/>
      <c r="K39" s="158">
        <f t="shared" si="17"/>
        <v>0</v>
      </c>
      <c r="L39" s="549"/>
      <c r="M39" s="393" t="b">
        <f t="shared" si="12"/>
        <v>1</v>
      </c>
      <c r="O39" s="402">
        <f t="shared" si="13"/>
        <v>0</v>
      </c>
      <c r="P39" s="402">
        <f t="shared" si="14"/>
        <v>0</v>
      </c>
      <c r="Q39" s="402">
        <f t="shared" si="15"/>
        <v>0</v>
      </c>
      <c r="R39" s="402">
        <f t="shared" si="16"/>
        <v>0</v>
      </c>
      <c r="S39" s="403" t="str">
        <f t="shared" ref="S39:S47" si="18">IF(I39&gt;0,SUM(O39:R39)=1,"")</f>
        <v/>
      </c>
      <c r="T39" s="116"/>
    </row>
    <row r="40" spans="1:20" ht="12.75" hidden="1" customHeight="1" outlineLevel="1" x14ac:dyDescent="0.2">
      <c r="A40" s="164" t="str">
        <f>'2-Expenditures'!A40</f>
        <v>Y</v>
      </c>
      <c r="B40" s="352" t="str">
        <f ca="1">IF(A40="N",B39,IF(LEN(B39)&lt;&gt;1,"A",IFERROR(CHAR(CODE(LOOKUP(2,1/($B$35:OFFSET(B40,-1,0)&lt;&gt;""),$B$35:OFFSET(B40,-1,0)))+1),"A")))</f>
        <v>E</v>
      </c>
      <c r="C40" s="460" t="str">
        <f>'2-Expenditures'!C40</f>
        <v>Computer Programming - Emerging (Current Year)</v>
      </c>
      <c r="D40" s="470"/>
      <c r="E40" s="154"/>
      <c r="F40" s="154"/>
      <c r="G40" s="154"/>
      <c r="H40" s="154"/>
      <c r="I40" s="147">
        <f>'2-Expenditures'!I40</f>
        <v>0</v>
      </c>
      <c r="J40" s="421"/>
      <c r="K40" s="158">
        <f t="shared" si="17"/>
        <v>0</v>
      </c>
      <c r="L40" s="549"/>
      <c r="M40" s="393" t="b">
        <f t="shared" si="12"/>
        <v>1</v>
      </c>
      <c r="O40" s="402">
        <f t="shared" si="13"/>
        <v>0</v>
      </c>
      <c r="P40" s="402">
        <f t="shared" si="14"/>
        <v>0</v>
      </c>
      <c r="Q40" s="402">
        <f t="shared" si="15"/>
        <v>0</v>
      </c>
      <c r="R40" s="402">
        <f t="shared" si="16"/>
        <v>0</v>
      </c>
      <c r="S40" s="403" t="str">
        <f t="shared" si="18"/>
        <v/>
      </c>
      <c r="T40" s="116"/>
    </row>
    <row r="41" spans="1:20" ht="12.75" hidden="1" customHeight="1" outlineLevel="1" x14ac:dyDescent="0.2">
      <c r="A41" s="164" t="str">
        <f>'2-Expenditures'!A41</f>
        <v>Y</v>
      </c>
      <c r="B41" s="352" t="str">
        <f ca="1">IF(A41="N",B40,IF(LEN(B40)&lt;&gt;1,"A",IFERROR(CHAR(CODE(LOOKUP(2,1/($B$35:OFFSET(B41,-1,0)&lt;&gt;""),$B$35:OFFSET(B41,-1,0)))+1),"A")))</f>
        <v>F</v>
      </c>
      <c r="C41" s="460" t="str">
        <f>'2-Expenditures'!C41</f>
        <v>2WD Travel Mileage</v>
      </c>
      <c r="D41" s="470"/>
      <c r="E41" s="154"/>
      <c r="F41" s="154"/>
      <c r="G41" s="154"/>
      <c r="H41" s="154"/>
      <c r="I41" s="147">
        <f>'2-Expenditures'!I41</f>
        <v>0</v>
      </c>
      <c r="J41" s="421"/>
      <c r="K41" s="158">
        <f t="shared" si="17"/>
        <v>0</v>
      </c>
      <c r="L41" s="548" t="s">
        <v>2289</v>
      </c>
      <c r="M41" s="393" t="b">
        <f t="shared" si="12"/>
        <v>1</v>
      </c>
      <c r="O41" s="402">
        <f t="shared" si="13"/>
        <v>0</v>
      </c>
      <c r="P41" s="402">
        <f t="shared" si="14"/>
        <v>0</v>
      </c>
      <c r="Q41" s="402">
        <f t="shared" si="15"/>
        <v>0</v>
      </c>
      <c r="R41" s="402">
        <f t="shared" si="16"/>
        <v>0</v>
      </c>
      <c r="S41" s="403" t="str">
        <f t="shared" si="18"/>
        <v/>
      </c>
      <c r="T41" s="116"/>
    </row>
    <row r="42" spans="1:20" ht="12.75" hidden="1" customHeight="1" outlineLevel="1" x14ac:dyDescent="0.2">
      <c r="A42" s="164" t="str">
        <f>'2-Expenditures'!A42</f>
        <v>Y</v>
      </c>
      <c r="B42" s="352" t="str">
        <f ca="1">IF(A42="N",B41,IF(LEN(B41)&lt;&gt;1,"A",IFERROR(CHAR(CODE(LOOKUP(2,1/($B$35:OFFSET(B42,-1,0)&lt;&gt;""),$B$35:OFFSET(B42,-1,0)))+1),"A")))</f>
        <v>G</v>
      </c>
      <c r="C42" s="460" t="str">
        <f>'2-Expenditures'!C42</f>
        <v>4WD Travel Mileage</v>
      </c>
      <c r="D42" s="470"/>
      <c r="E42" s="154"/>
      <c r="F42" s="154"/>
      <c r="G42" s="154"/>
      <c r="H42" s="154"/>
      <c r="I42" s="147">
        <f>'2-Expenditures'!I42</f>
        <v>0</v>
      </c>
      <c r="J42" s="421"/>
      <c r="K42" s="158">
        <f t="shared" si="17"/>
        <v>0</v>
      </c>
      <c r="L42" s="548" t="s">
        <v>2289</v>
      </c>
      <c r="M42" s="393" t="b">
        <f t="shared" si="12"/>
        <v>1</v>
      </c>
      <c r="O42" s="402">
        <f t="shared" si="13"/>
        <v>0</v>
      </c>
      <c r="P42" s="402">
        <f t="shared" si="14"/>
        <v>0</v>
      </c>
      <c r="Q42" s="402">
        <f t="shared" si="15"/>
        <v>0</v>
      </c>
      <c r="R42" s="402">
        <f t="shared" si="16"/>
        <v>0</v>
      </c>
      <c r="S42" s="403" t="str">
        <f t="shared" si="18"/>
        <v/>
      </c>
      <c r="T42" s="116"/>
    </row>
    <row r="43" spans="1:20" ht="12.75" hidden="1" customHeight="1" outlineLevel="2" x14ac:dyDescent="0.2">
      <c r="A43" s="164" t="str">
        <f>'2-Expenditures'!A43</f>
        <v>N</v>
      </c>
      <c r="B43" s="352" t="str">
        <f ca="1">IF(A43="N",B42,IF(LEN(B42)&lt;&gt;1,"A",IFERROR(CHAR(CODE(LOOKUP(2,1/($B$35:OFFSET(B43,-1,0)&lt;&gt;""),$B$35:OFFSET(B43,-1,0)))+1),"A")))</f>
        <v>G</v>
      </c>
      <c r="C43" s="460" t="str">
        <f>'2-Expenditures'!C43</f>
        <v>GenTax Programming</v>
      </c>
      <c r="D43" s="470"/>
      <c r="E43" s="154"/>
      <c r="F43" s="154"/>
      <c r="G43" s="154"/>
      <c r="H43" s="154"/>
      <c r="I43" s="147">
        <f>'2-Expenditures'!I43</f>
        <v>0</v>
      </c>
      <c r="J43" s="421"/>
      <c r="K43" s="158">
        <f t="shared" si="17"/>
        <v>0</v>
      </c>
      <c r="L43" s="548" t="s">
        <v>2289</v>
      </c>
      <c r="M43" s="393" t="b">
        <f t="shared" si="12"/>
        <v>1</v>
      </c>
      <c r="O43" s="402">
        <f t="shared" si="13"/>
        <v>0</v>
      </c>
      <c r="P43" s="402">
        <f t="shared" si="14"/>
        <v>0</v>
      </c>
      <c r="Q43" s="402">
        <f t="shared" si="15"/>
        <v>0</v>
      </c>
      <c r="R43" s="402">
        <f t="shared" si="16"/>
        <v>0</v>
      </c>
      <c r="S43" s="403" t="str">
        <f t="shared" si="18"/>
        <v/>
      </c>
      <c r="T43" s="104"/>
    </row>
    <row r="44" spans="1:20" ht="12.75" hidden="1" customHeight="1" outlineLevel="2" x14ac:dyDescent="0.2">
      <c r="A44" s="164" t="str">
        <f>'2-Expenditures'!A44</f>
        <v>N</v>
      </c>
      <c r="B44" s="352" t="str">
        <f ca="1">IF(A44="N",B43,IF(LEN(B43)&lt;&gt;1,"A",IFERROR(CHAR(CODE(LOOKUP(2,1/($B$35:OFFSET(B44,-1,0)&lt;&gt;""),$B$35:OFFSET(B44,-1,0)))+1),"A")))</f>
        <v>G</v>
      </c>
      <c r="C44" s="460" t="str">
        <f>'2-Expenditures'!C44</f>
        <v>ISD Programming Support</v>
      </c>
      <c r="D44" s="470"/>
      <c r="E44" s="154"/>
      <c r="F44" s="154"/>
      <c r="G44" s="154"/>
      <c r="H44" s="154"/>
      <c r="I44" s="147">
        <f>'2-Expenditures'!I44</f>
        <v>0</v>
      </c>
      <c r="J44" s="421"/>
      <c r="K44" s="158">
        <f t="shared" si="17"/>
        <v>0</v>
      </c>
      <c r="L44" s="548" t="s">
        <v>2289</v>
      </c>
      <c r="M44" s="393" t="b">
        <f t="shared" si="12"/>
        <v>1</v>
      </c>
      <c r="O44" s="402">
        <f t="shared" si="13"/>
        <v>0</v>
      </c>
      <c r="P44" s="402">
        <f t="shared" si="14"/>
        <v>0</v>
      </c>
      <c r="Q44" s="402">
        <f t="shared" si="15"/>
        <v>0</v>
      </c>
      <c r="R44" s="402">
        <f t="shared" si="16"/>
        <v>0</v>
      </c>
      <c r="S44" s="403" t="str">
        <f t="shared" si="18"/>
        <v/>
      </c>
      <c r="T44" s="116"/>
    </row>
    <row r="45" spans="1:20" ht="12.75" hidden="1" customHeight="1" outlineLevel="2" x14ac:dyDescent="0.2">
      <c r="A45" s="164" t="str">
        <f>'2-Expenditures'!A45</f>
        <v>N</v>
      </c>
      <c r="B45" s="352" t="str">
        <f ca="1">IF(A45="N",B44,IF(LEN(B44)&lt;&gt;1,"A",IFERROR(CHAR(CODE(LOOKUP(2,1/($B$35:OFFSET(B45,-1,0)&lt;&gt;""),$B$35:OFFSET(B45,-1,0)))+1),"A")))</f>
        <v>G</v>
      </c>
      <c r="C45" s="460" t="str">
        <f>'2-Expenditures'!C45</f>
        <v>Office of Research and Analysis</v>
      </c>
      <c r="D45" s="470"/>
      <c r="E45" s="154"/>
      <c r="F45" s="154"/>
      <c r="G45" s="154"/>
      <c r="H45" s="154"/>
      <c r="I45" s="147">
        <f>'2-Expenditures'!I45</f>
        <v>0</v>
      </c>
      <c r="J45" s="421"/>
      <c r="K45" s="158">
        <f t="shared" si="17"/>
        <v>0</v>
      </c>
      <c r="L45" s="548" t="s">
        <v>2289</v>
      </c>
      <c r="M45" s="393" t="b">
        <f t="shared" si="12"/>
        <v>1</v>
      </c>
      <c r="O45" s="402">
        <f t="shared" si="13"/>
        <v>0</v>
      </c>
      <c r="P45" s="402">
        <f t="shared" si="14"/>
        <v>0</v>
      </c>
      <c r="Q45" s="402">
        <f t="shared" si="15"/>
        <v>0</v>
      </c>
      <c r="R45" s="402">
        <f t="shared" si="16"/>
        <v>0</v>
      </c>
      <c r="S45" s="403" t="str">
        <f t="shared" si="18"/>
        <v/>
      </c>
      <c r="T45" s="116"/>
    </row>
    <row r="46" spans="1:20" ht="12.75" hidden="1" customHeight="1" outlineLevel="2" x14ac:dyDescent="0.2">
      <c r="A46" s="164" t="str">
        <f>'2-Expenditures'!A46</f>
        <v>N</v>
      </c>
      <c r="B46" s="352" t="str">
        <f ca="1">IF(A46="N",B45,IF(LEN(B45)&lt;&gt;1,"A",IFERROR(CHAR(CODE(LOOKUP(2,1/($B$35:OFFSET(B46,-1,0)&lt;&gt;""),$B$35:OFFSET(B46,-1,0)))+1),"A")))</f>
        <v>G</v>
      </c>
      <c r="C46" s="460" t="str">
        <f>'2-Expenditures'!C46</f>
        <v>User Acceptance Testing</v>
      </c>
      <c r="D46" s="470"/>
      <c r="E46" s="154"/>
      <c r="F46" s="154"/>
      <c r="G46" s="154"/>
      <c r="H46" s="154"/>
      <c r="I46" s="147">
        <f>'2-Expenditures'!I46</f>
        <v>0</v>
      </c>
      <c r="J46" s="421"/>
      <c r="K46" s="158">
        <f t="shared" si="17"/>
        <v>0</v>
      </c>
      <c r="L46" s="548" t="s">
        <v>2289</v>
      </c>
      <c r="M46" s="393" t="b">
        <f t="shared" si="12"/>
        <v>1</v>
      </c>
      <c r="O46" s="402">
        <f t="shared" si="13"/>
        <v>0</v>
      </c>
      <c r="P46" s="402">
        <f t="shared" si="14"/>
        <v>0</v>
      </c>
      <c r="Q46" s="402">
        <f t="shared" si="15"/>
        <v>0</v>
      </c>
      <c r="R46" s="402">
        <f t="shared" si="16"/>
        <v>0</v>
      </c>
      <c r="S46" s="403" t="str">
        <f t="shared" si="18"/>
        <v/>
      </c>
      <c r="T46" s="116"/>
    </row>
    <row r="47" spans="1:20" ht="12.75" hidden="1" customHeight="1" outlineLevel="2" x14ac:dyDescent="0.2">
      <c r="A47" s="164" t="str">
        <f>'2-Expenditures'!A47</f>
        <v>N</v>
      </c>
      <c r="B47" s="352" t="str">
        <f ca="1">IF(A47="N",B46,IF(LEN(B46)&lt;&gt;1,"A",IFERROR(CHAR(CODE(LOOKUP(2,1/($B$35:OFFSET(B47,-1,0)&lt;&gt;""),$B$35:OFFSET(B47,-1,0)))+1),"A")))</f>
        <v>G</v>
      </c>
      <c r="C47" s="461" t="str">
        <f>'2-Expenditures'!C47</f>
        <v>DRIVES Programming</v>
      </c>
      <c r="D47" s="471"/>
      <c r="E47" s="154"/>
      <c r="F47" s="154"/>
      <c r="G47" s="154"/>
      <c r="H47" s="154"/>
      <c r="I47" s="147">
        <f>'2-Expenditures'!I47</f>
        <v>0</v>
      </c>
      <c r="J47" s="421"/>
      <c r="K47" s="158">
        <f t="shared" si="17"/>
        <v>0</v>
      </c>
      <c r="L47" s="548" t="s">
        <v>2289</v>
      </c>
      <c r="M47" s="393" t="b">
        <f t="shared" si="12"/>
        <v>1</v>
      </c>
      <c r="O47" s="402">
        <f t="shared" si="13"/>
        <v>0</v>
      </c>
      <c r="P47" s="402">
        <f t="shared" si="14"/>
        <v>0</v>
      </c>
      <c r="Q47" s="402">
        <f t="shared" si="15"/>
        <v>0</v>
      </c>
      <c r="R47" s="402">
        <f t="shared" si="16"/>
        <v>0</v>
      </c>
      <c r="S47" s="403" t="str">
        <f t="shared" si="18"/>
        <v/>
      </c>
      <c r="T47" s="116"/>
    </row>
    <row r="48" spans="1:20" ht="12.75" hidden="1" customHeight="1" outlineLevel="1" x14ac:dyDescent="0.2">
      <c r="A48" s="164" t="str">
        <f>'2-Expenditures'!A48</f>
        <v>N</v>
      </c>
      <c r="B48" s="352" t="str">
        <f ca="1">IF(A48="N",B47,IF(LEN(B47)&lt;&gt;1,"A",IFERROR(CHAR(CODE(LOOKUP(2,1/($B$35:OFFSET(B48,-1,0)&lt;&gt;""),$B$35:OFFSET(B48,-1,0)))+1),"A")))</f>
        <v>G</v>
      </c>
      <c r="C48" s="461">
        <f>'2-Expenditures'!C48</f>
        <v>0</v>
      </c>
      <c r="D48" s="471"/>
      <c r="E48" s="154"/>
      <c r="F48" s="154"/>
      <c r="G48" s="154"/>
      <c r="H48" s="154"/>
      <c r="I48" s="147">
        <f>'2-Expenditures'!I48</f>
        <v>0</v>
      </c>
      <c r="J48" s="421"/>
      <c r="K48" s="158">
        <f>SUM(I48:J48)</f>
        <v>0</v>
      </c>
      <c r="L48" s="548" t="s">
        <v>2289</v>
      </c>
      <c r="M48" s="393" t="b">
        <f t="shared" si="12"/>
        <v>1</v>
      </c>
      <c r="O48" s="402">
        <f t="shared" si="13"/>
        <v>0</v>
      </c>
      <c r="P48" s="402">
        <f t="shared" si="14"/>
        <v>0</v>
      </c>
      <c r="Q48" s="402">
        <f t="shared" si="15"/>
        <v>0</v>
      </c>
      <c r="R48" s="402">
        <f t="shared" si="16"/>
        <v>0</v>
      </c>
      <c r="S48" s="403" t="str">
        <f>IF(I48&gt;0,SUM(O48:R48)=1,"")</f>
        <v/>
      </c>
      <c r="T48" s="116"/>
    </row>
    <row r="49" spans="1:20" ht="12.75" hidden="1" customHeight="1" outlineLevel="1" thickBot="1" x14ac:dyDescent="0.25">
      <c r="A49" s="164" t="str">
        <f>'2-Expenditures'!A49</f>
        <v>N</v>
      </c>
      <c r="B49" s="352" t="str">
        <f ca="1">IF(A49="N",B48,IF(LEN(B48)&lt;&gt;1,"A",IFERROR(CHAR(CODE(LOOKUP(2,1/($B$35:OFFSET(B49,-1,0)&lt;&gt;""),$B$35:OFFSET(B49,-1,0)))+1),"A")))</f>
        <v>G</v>
      </c>
      <c r="C49" s="461">
        <f>'2-Expenditures'!C49</f>
        <v>0</v>
      </c>
      <c r="D49" s="471"/>
      <c r="E49" s="154"/>
      <c r="F49" s="154"/>
      <c r="G49" s="154"/>
      <c r="H49" s="154"/>
      <c r="I49" s="147">
        <f>'2-Expenditures'!I49</f>
        <v>0</v>
      </c>
      <c r="J49" s="435"/>
      <c r="K49" s="158">
        <f>SUM(I49:J49)</f>
        <v>0</v>
      </c>
      <c r="L49" s="548" t="s">
        <v>2289</v>
      </c>
      <c r="M49" s="393" t="b">
        <f t="shared" si="12"/>
        <v>1</v>
      </c>
      <c r="O49" s="402">
        <f t="shared" si="13"/>
        <v>0</v>
      </c>
      <c r="P49" s="402">
        <f t="shared" si="14"/>
        <v>0</v>
      </c>
      <c r="Q49" s="402">
        <f t="shared" si="15"/>
        <v>0</v>
      </c>
      <c r="R49" s="402">
        <f t="shared" si="16"/>
        <v>0</v>
      </c>
      <c r="S49" s="403" t="str">
        <f>IF(I49&gt;0,SUM(O49:R49)=1,"")</f>
        <v/>
      </c>
      <c r="T49" s="116"/>
    </row>
    <row r="50" spans="1:20" ht="13.5" hidden="1" outlineLevel="1" thickTop="1" x14ac:dyDescent="0.2">
      <c r="A50" s="164">
        <f>'2-Expenditures'!A50</f>
        <v>0</v>
      </c>
      <c r="B50" s="354" t="str">
        <f ca="1">IFERROR(CHAR(CODE(LOOKUP(2,1/(B36:OFFSET(B50,-1,0)&lt;&gt;""),B36:OFFSET(B50,-1,0)))+1),"A")</f>
        <v>H</v>
      </c>
      <c r="C50" s="462" t="s">
        <v>2321</v>
      </c>
      <c r="D50" s="472"/>
      <c r="E50" s="380">
        <f ca="1">SUMIFS(E36:OFFSET(E50,-1,0),$A36:OFFSET($A50,-1,0),"Y")</f>
        <v>0</v>
      </c>
      <c r="F50" s="380">
        <f ca="1">SUMIFS(F36:OFFSET(F50,-1,0),$A36:OFFSET($A50,-1,0),"Y")</f>
        <v>0</v>
      </c>
      <c r="G50" s="380">
        <f ca="1">SUMIFS(G36:OFFSET(G50,-1,0),$A36:OFFSET($A50,-1,0),"Y")</f>
        <v>0</v>
      </c>
      <c r="H50" s="380">
        <f ca="1">SUMIFS(H36:OFFSET(H50,-1,0),$A36:OFFSET($A50,-1,0),"Y")</f>
        <v>0</v>
      </c>
      <c r="I50" s="376">
        <f ca="1">SUMIFS(I36:OFFSET(I50,-1,0),$A36:OFFSET($A50,-1,0),"Y")</f>
        <v>0</v>
      </c>
      <c r="J50" s="376">
        <f ca="1">SUMIFS(J36:OFFSET(J50,-1,0),$A36:OFFSET($A50,-1,0),"Y")</f>
        <v>0</v>
      </c>
      <c r="K50" s="376">
        <f ca="1">SUMIFS(K36:OFFSET(K50,-1,0),$A36:OFFSET($A50,-1,0),"Y")</f>
        <v>0</v>
      </c>
      <c r="L50" s="380"/>
      <c r="M50" s="401" t="b">
        <f t="shared" ca="1" si="12"/>
        <v>1</v>
      </c>
      <c r="O50" s="399">
        <f t="shared" ca="1" si="13"/>
        <v>0</v>
      </c>
      <c r="P50" s="399">
        <f t="shared" ca="1" si="14"/>
        <v>0</v>
      </c>
      <c r="Q50" s="399">
        <f t="shared" ca="1" si="15"/>
        <v>0</v>
      </c>
      <c r="R50" s="399">
        <f t="shared" ca="1" si="16"/>
        <v>0</v>
      </c>
      <c r="S50" s="400" t="str">
        <f t="shared" ref="S50" ca="1" si="19">IF(I50&gt;0,SUM(O50:R50)=1,"")</f>
        <v/>
      </c>
      <c r="T50" s="182" t="s">
        <v>2569</v>
      </c>
    </row>
    <row r="51" spans="1:20" customFormat="1" hidden="1" outlineLevel="1" x14ac:dyDescent="0.2">
      <c r="A51">
        <f>'2-Expenditures'!A51</f>
        <v>0</v>
      </c>
      <c r="B51" s="116"/>
      <c r="C51" s="116"/>
      <c r="D51" s="116"/>
      <c r="E51" s="546"/>
      <c r="F51" s="546"/>
      <c r="G51" s="546"/>
      <c r="H51" s="546"/>
      <c r="I51" s="546"/>
      <c r="J51" s="546"/>
      <c r="K51" s="546"/>
      <c r="L51" s="546"/>
      <c r="S51" s="391"/>
    </row>
    <row r="52" spans="1:20" s="314" customFormat="1" ht="19.899999999999999" hidden="1" customHeight="1" outlineLevel="1" x14ac:dyDescent="0.2">
      <c r="A52" s="323">
        <f>'2-Expenditures'!A52</f>
        <v>0</v>
      </c>
      <c r="B52" s="118" t="s">
        <v>2398</v>
      </c>
      <c r="C52" s="312"/>
      <c r="D52" s="312"/>
      <c r="E52" s="373"/>
      <c r="F52" s="373"/>
      <c r="G52" s="373"/>
      <c r="H52" s="373"/>
      <c r="I52" s="373"/>
      <c r="J52" s="373"/>
      <c r="K52" s="373"/>
      <c r="L52" s="373"/>
      <c r="M52" s="386"/>
      <c r="N52"/>
      <c r="O52" s="387"/>
      <c r="P52" s="387"/>
      <c r="Q52" s="387"/>
      <c r="R52" s="387"/>
      <c r="S52" s="313"/>
    </row>
    <row r="53" spans="1:20" ht="25.5" hidden="1" customHeight="1" outlineLevel="1" x14ac:dyDescent="0.2">
      <c r="A53" s="164" t="str">
        <f>'2-Expenditures'!A53</f>
        <v>Include?</v>
      </c>
      <c r="B53" s="349" t="s">
        <v>2317</v>
      </c>
      <c r="C53" s="392" t="s">
        <v>2318</v>
      </c>
      <c r="D53" s="465"/>
      <c r="E53" s="382" t="s">
        <v>2292</v>
      </c>
      <c r="F53" s="382" t="s">
        <v>2293</v>
      </c>
      <c r="G53" s="382" t="s">
        <v>2294</v>
      </c>
      <c r="H53" s="382" t="s">
        <v>2295</v>
      </c>
      <c r="I53" s="350" t="s">
        <v>2314</v>
      </c>
      <c r="J53" s="396" t="s">
        <v>2291</v>
      </c>
      <c r="K53" s="368" t="s">
        <v>2338</v>
      </c>
      <c r="L53" s="557" t="s">
        <v>2337</v>
      </c>
      <c r="M53" s="350" t="s">
        <v>2430</v>
      </c>
      <c r="O53" s="397" t="s">
        <v>2292</v>
      </c>
      <c r="P53" s="397" t="s">
        <v>2293</v>
      </c>
      <c r="Q53" s="397" t="s">
        <v>2294</v>
      </c>
      <c r="R53" s="397" t="s">
        <v>2295</v>
      </c>
      <c r="S53" s="398" t="s">
        <v>2430</v>
      </c>
      <c r="T53" s="116"/>
    </row>
    <row r="54" spans="1:20" ht="12.75" hidden="1" customHeight="1" outlineLevel="1" x14ac:dyDescent="0.2">
      <c r="A54" s="164" t="str">
        <f>'2-Expenditures'!A54</f>
        <v>Y</v>
      </c>
      <c r="B54" s="352" t="str">
        <f ca="1">IF(A54="N",B53,IF(LEN(B53)&lt;&gt;1,"A",IFERROR(CHAR(CODE(LOOKUP(2,1/($B$53:OFFSET(B54,-1,0)&lt;&gt;""),$B$53:OFFSET(B54,-1,0)))+1),"A")))</f>
        <v>A</v>
      </c>
      <c r="C54" s="463">
        <f>'2-Expenditures'!C54</f>
        <v>0</v>
      </c>
      <c r="D54" s="466"/>
      <c r="E54" s="154"/>
      <c r="F54" s="154"/>
      <c r="G54" s="154"/>
      <c r="H54" s="154"/>
      <c r="I54" s="123">
        <f>'2-Expenditures'!I54</f>
        <v>0</v>
      </c>
      <c r="J54" s="420"/>
      <c r="K54" s="158">
        <f>SUM(I54:J54)</f>
        <v>0</v>
      </c>
      <c r="L54" s="549"/>
      <c r="M54" s="152" t="b">
        <f>SUM(E54:H54)=I54</f>
        <v>1</v>
      </c>
      <c r="O54" s="402">
        <f t="shared" ref="O54:O69" si="20">IFERROR(E54/$I54,0)</f>
        <v>0</v>
      </c>
      <c r="P54" s="402">
        <f t="shared" ref="P54:P69" si="21">IFERROR(F54/$I54,0)</f>
        <v>0</v>
      </c>
      <c r="Q54" s="402">
        <f t="shared" ref="Q54:Q69" si="22">IFERROR(G54/$I54,0)</f>
        <v>0</v>
      </c>
      <c r="R54" s="402">
        <f t="shared" ref="R54:R69" si="23">IFERROR(H54/$I54,0)</f>
        <v>0</v>
      </c>
      <c r="S54" s="403" t="str">
        <f>IF(I54&gt;0,SUM(O54:R54)=1,"")</f>
        <v/>
      </c>
      <c r="T54" s="106"/>
    </row>
    <row r="55" spans="1:20" ht="12.75" hidden="1" customHeight="1" outlineLevel="1" x14ac:dyDescent="0.2">
      <c r="A55" s="164" t="str">
        <f>'2-Expenditures'!A55</f>
        <v>Y</v>
      </c>
      <c r="B55" s="352" t="str">
        <f ca="1">IF(A55="N",B54,IF(LEN(B54)&lt;&gt;1,"A",IFERROR(CHAR(CODE(LOOKUP(2,1/($B$53:OFFSET(B55,-1,0)&lt;&gt;""),$B$53:OFFSET(B55,-1,0)))+1),"A")))</f>
        <v>B</v>
      </c>
      <c r="C55" s="463">
        <f>'2-Expenditures'!C55</f>
        <v>0</v>
      </c>
      <c r="D55" s="466"/>
      <c r="E55" s="154"/>
      <c r="F55" s="154"/>
      <c r="G55" s="154"/>
      <c r="H55" s="154"/>
      <c r="I55" s="123">
        <f>'2-Expenditures'!I55</f>
        <v>0</v>
      </c>
      <c r="J55" s="421"/>
      <c r="K55" s="158">
        <f>SUM(I55:J55)</f>
        <v>0</v>
      </c>
      <c r="L55" s="549"/>
      <c r="M55" s="152" t="b">
        <f>SUM(E55:H55)=I55</f>
        <v>1</v>
      </c>
      <c r="O55" s="402">
        <f t="shared" si="20"/>
        <v>0</v>
      </c>
      <c r="P55" s="402">
        <f t="shared" si="21"/>
        <v>0</v>
      </c>
      <c r="Q55" s="402">
        <f t="shared" si="22"/>
        <v>0</v>
      </c>
      <c r="R55" s="402">
        <f t="shared" si="23"/>
        <v>0</v>
      </c>
      <c r="S55" s="403" t="str">
        <f>IF(I55&gt;0,SUM(O55:R55)=1,"")</f>
        <v/>
      </c>
      <c r="T55" s="106"/>
    </row>
    <row r="56" spans="1:20" ht="12.75" hidden="1" customHeight="1" outlineLevel="1" x14ac:dyDescent="0.2">
      <c r="A56" s="164" t="str">
        <f>'2-Expenditures'!A56</f>
        <v>Y</v>
      </c>
      <c r="B56" s="352" t="str">
        <f ca="1">IF(A56="N",B55,IF(LEN(B55)&lt;&gt;1,"A",IFERROR(CHAR(CODE(LOOKUP(2,1/($B$53:OFFSET(B56,-1,0)&lt;&gt;""),$B$53:OFFSET(B56,-1,0)))+1),"A")))</f>
        <v>C</v>
      </c>
      <c r="C56" s="463">
        <f>'2-Expenditures'!C56</f>
        <v>0</v>
      </c>
      <c r="D56" s="466"/>
      <c r="E56" s="154"/>
      <c r="F56" s="154"/>
      <c r="G56" s="154"/>
      <c r="H56" s="154"/>
      <c r="I56" s="123">
        <f>'2-Expenditures'!I56</f>
        <v>0</v>
      </c>
      <c r="J56" s="421"/>
      <c r="K56" s="158">
        <f>SUM(I56:J56)</f>
        <v>0</v>
      </c>
      <c r="L56" s="549"/>
      <c r="M56" s="152" t="b">
        <f>SUM(E56:H56)=I56</f>
        <v>1</v>
      </c>
      <c r="O56" s="402">
        <f t="shared" si="20"/>
        <v>0</v>
      </c>
      <c r="P56" s="402">
        <f t="shared" si="21"/>
        <v>0</v>
      </c>
      <c r="Q56" s="402">
        <f t="shared" si="22"/>
        <v>0</v>
      </c>
      <c r="R56" s="402">
        <f t="shared" si="23"/>
        <v>0</v>
      </c>
      <c r="S56" s="403" t="str">
        <f>IF(I56&gt;0,SUM(O56:R56)=1,"")</f>
        <v/>
      </c>
      <c r="T56" s="116"/>
    </row>
    <row r="57" spans="1:20" ht="12.75" hidden="1" customHeight="1" outlineLevel="1" x14ac:dyDescent="0.2">
      <c r="A57" s="164" t="str">
        <f>'2-Expenditures'!A57</f>
        <v>Y</v>
      </c>
      <c r="B57" s="352" t="str">
        <f ca="1">IF(A57="N",B56,IF(LEN(B56)&lt;&gt;1,"A",IFERROR(CHAR(CODE(LOOKUP(2,1/($B$53:OFFSET(B57,-1,0)&lt;&gt;""),$B$53:OFFSET(B57,-1,0)))+1),"A")))</f>
        <v>D</v>
      </c>
      <c r="C57" s="463">
        <f>'2-Expenditures'!C57</f>
        <v>0</v>
      </c>
      <c r="D57" s="466"/>
      <c r="E57" s="154"/>
      <c r="F57" s="154"/>
      <c r="G57" s="154"/>
      <c r="H57" s="154"/>
      <c r="I57" s="123">
        <f>'2-Expenditures'!I57</f>
        <v>0</v>
      </c>
      <c r="J57" s="421"/>
      <c r="K57" s="158">
        <f>SUM(I57:J57)</f>
        <v>0</v>
      </c>
      <c r="L57" s="549"/>
      <c r="M57" s="152" t="b">
        <f>SUM(E57:H57)=I57</f>
        <v>1</v>
      </c>
      <c r="O57" s="402">
        <f t="shared" si="20"/>
        <v>0</v>
      </c>
      <c r="P57" s="402">
        <f t="shared" si="21"/>
        <v>0</v>
      </c>
      <c r="Q57" s="402">
        <f t="shared" si="22"/>
        <v>0</v>
      </c>
      <c r="R57" s="402">
        <f t="shared" si="23"/>
        <v>0</v>
      </c>
      <c r="S57" s="403" t="str">
        <f>IF(I57&gt;0,SUM(O57:R57)=1,"")</f>
        <v/>
      </c>
      <c r="T57" s="116"/>
    </row>
    <row r="58" spans="1:20" ht="12.75" hidden="1" customHeight="1" outlineLevel="1" x14ac:dyDescent="0.2">
      <c r="A58" s="164" t="str">
        <f>'2-Expenditures'!A58</f>
        <v>Y</v>
      </c>
      <c r="B58" s="352" t="str">
        <f ca="1">IF(A58="N",B57,IF(LEN(B57)&lt;&gt;1,"A",IFERROR(CHAR(CODE(LOOKUP(2,1/($B$53:OFFSET(B58,-1,0)&lt;&gt;""),$B$53:OFFSET(B58,-1,0)))+1),"A")))</f>
        <v>E</v>
      </c>
      <c r="C58" s="463">
        <f>'2-Expenditures'!C58</f>
        <v>0</v>
      </c>
      <c r="D58" s="466"/>
      <c r="E58" s="154"/>
      <c r="F58" s="154"/>
      <c r="G58" s="154"/>
      <c r="H58" s="154"/>
      <c r="I58" s="123">
        <f>'2-Expenditures'!I58</f>
        <v>0</v>
      </c>
      <c r="J58" s="421"/>
      <c r="K58" s="158">
        <f>SUM(I58:J58)</f>
        <v>0</v>
      </c>
      <c r="L58" s="549"/>
      <c r="M58" s="152" t="b">
        <f t="shared" ref="M58:M68" si="24">SUM(E58:H58)=I58</f>
        <v>1</v>
      </c>
      <c r="O58" s="402">
        <f t="shared" si="20"/>
        <v>0</v>
      </c>
      <c r="P58" s="402">
        <f t="shared" si="21"/>
        <v>0</v>
      </c>
      <c r="Q58" s="402">
        <f t="shared" si="22"/>
        <v>0</v>
      </c>
      <c r="R58" s="402">
        <f t="shared" si="23"/>
        <v>0</v>
      </c>
      <c r="S58" s="403" t="str">
        <f t="shared" ref="S58:S68" si="25">IF(I58&gt;0,SUM(O58:R58)=1,"")</f>
        <v/>
      </c>
      <c r="T58" s="116"/>
    </row>
    <row r="59" spans="1:20" ht="12.75" hidden="1" customHeight="1" outlineLevel="2" x14ac:dyDescent="0.2">
      <c r="A59" s="164" t="str">
        <f>'2-Expenditures'!A59</f>
        <v>N</v>
      </c>
      <c r="B59" s="352" t="str">
        <f ca="1">IF(A59="N",B58,IF(LEN(B58)&lt;&gt;1,"A",IFERROR(CHAR(CODE(LOOKUP(2,1/($B$53:OFFSET(B59,-1,0)&lt;&gt;""),$B$53:OFFSET(B59,-1,0)))+1),"A")))</f>
        <v>E</v>
      </c>
      <c r="C59" s="463">
        <f>'2-Expenditures'!C59</f>
        <v>0</v>
      </c>
      <c r="D59" s="466"/>
      <c r="E59" s="154"/>
      <c r="F59" s="154"/>
      <c r="G59" s="154"/>
      <c r="H59" s="154"/>
      <c r="I59" s="123">
        <f>'2-Expenditures'!I59</f>
        <v>0</v>
      </c>
      <c r="J59" s="421"/>
      <c r="K59" s="158">
        <f t="shared" ref="K59:K68" si="26">SUM(I59:J59)</f>
        <v>0</v>
      </c>
      <c r="L59" s="549"/>
      <c r="M59" s="152" t="b">
        <f t="shared" si="24"/>
        <v>1</v>
      </c>
      <c r="O59" s="402">
        <f t="shared" si="20"/>
        <v>0</v>
      </c>
      <c r="P59" s="402">
        <f t="shared" si="21"/>
        <v>0</v>
      </c>
      <c r="Q59" s="402">
        <f t="shared" si="22"/>
        <v>0</v>
      </c>
      <c r="R59" s="402">
        <f t="shared" si="23"/>
        <v>0</v>
      </c>
      <c r="S59" s="403" t="str">
        <f t="shared" si="25"/>
        <v/>
      </c>
      <c r="T59" s="116"/>
    </row>
    <row r="60" spans="1:20" ht="12.75" hidden="1" customHeight="1" outlineLevel="2" x14ac:dyDescent="0.2">
      <c r="A60" s="164" t="str">
        <f>'2-Expenditures'!A60</f>
        <v>N</v>
      </c>
      <c r="B60" s="352" t="str">
        <f ca="1">IF(A60="N",B59,IF(LEN(B59)&lt;&gt;1,"A",IFERROR(CHAR(CODE(LOOKUP(2,1/($B$53:OFFSET(B60,-1,0)&lt;&gt;""),$B$53:OFFSET(B60,-1,0)))+1),"A")))</f>
        <v>E</v>
      </c>
      <c r="C60" s="463">
        <f>'2-Expenditures'!C60</f>
        <v>0</v>
      </c>
      <c r="D60" s="466"/>
      <c r="E60" s="154"/>
      <c r="F60" s="154"/>
      <c r="G60" s="154"/>
      <c r="H60" s="154"/>
      <c r="I60" s="123">
        <f>'2-Expenditures'!I60</f>
        <v>0</v>
      </c>
      <c r="J60" s="421"/>
      <c r="K60" s="158">
        <f t="shared" si="26"/>
        <v>0</v>
      </c>
      <c r="L60" s="549"/>
      <c r="M60" s="152" t="b">
        <f t="shared" si="24"/>
        <v>1</v>
      </c>
      <c r="O60" s="402">
        <f t="shared" si="20"/>
        <v>0</v>
      </c>
      <c r="P60" s="402">
        <f t="shared" si="21"/>
        <v>0</v>
      </c>
      <c r="Q60" s="402">
        <f t="shared" si="22"/>
        <v>0</v>
      </c>
      <c r="R60" s="402">
        <f t="shared" si="23"/>
        <v>0</v>
      </c>
      <c r="S60" s="403" t="str">
        <f t="shared" si="25"/>
        <v/>
      </c>
      <c r="T60" s="116"/>
    </row>
    <row r="61" spans="1:20" ht="12.75" hidden="1" customHeight="1" outlineLevel="2" x14ac:dyDescent="0.2">
      <c r="A61" s="164" t="str">
        <f>'2-Expenditures'!A61</f>
        <v>N</v>
      </c>
      <c r="B61" s="352" t="str">
        <f ca="1">IF(A61="N",B60,IF(LEN(B60)&lt;&gt;1,"A",IFERROR(CHAR(CODE(LOOKUP(2,1/($B$53:OFFSET(B61,-1,0)&lt;&gt;""),$B$53:OFFSET(B61,-1,0)))+1),"A")))</f>
        <v>E</v>
      </c>
      <c r="C61" s="463">
        <f>'2-Expenditures'!C61</f>
        <v>0</v>
      </c>
      <c r="D61" s="466"/>
      <c r="E61" s="154"/>
      <c r="F61" s="154"/>
      <c r="G61" s="154"/>
      <c r="H61" s="154"/>
      <c r="I61" s="123">
        <f>'2-Expenditures'!I61</f>
        <v>0</v>
      </c>
      <c r="J61" s="421"/>
      <c r="K61" s="158">
        <f t="shared" si="26"/>
        <v>0</v>
      </c>
      <c r="L61" s="549"/>
      <c r="M61" s="152" t="b">
        <f t="shared" si="24"/>
        <v>1</v>
      </c>
      <c r="O61" s="402">
        <f t="shared" si="20"/>
        <v>0</v>
      </c>
      <c r="P61" s="402">
        <f t="shared" si="21"/>
        <v>0</v>
      </c>
      <c r="Q61" s="402">
        <f t="shared" si="22"/>
        <v>0</v>
      </c>
      <c r="R61" s="402">
        <f t="shared" si="23"/>
        <v>0</v>
      </c>
      <c r="S61" s="403" t="str">
        <f t="shared" si="25"/>
        <v/>
      </c>
      <c r="T61" s="116"/>
    </row>
    <row r="62" spans="1:20" ht="12.75" hidden="1" customHeight="1" outlineLevel="2" x14ac:dyDescent="0.2">
      <c r="A62" s="164" t="str">
        <f>'2-Expenditures'!A62</f>
        <v>N</v>
      </c>
      <c r="B62" s="352" t="str">
        <f ca="1">IF(A62="N",B61,IF(LEN(B61)&lt;&gt;1,"A",IFERROR(CHAR(CODE(LOOKUP(2,1/($B$53:OFFSET(B62,-1,0)&lt;&gt;""),$B$53:OFFSET(B62,-1,0)))+1),"A")))</f>
        <v>E</v>
      </c>
      <c r="C62" s="463">
        <f>'2-Expenditures'!C62</f>
        <v>0</v>
      </c>
      <c r="D62" s="466"/>
      <c r="E62" s="154"/>
      <c r="F62" s="154"/>
      <c r="G62" s="154"/>
      <c r="H62" s="154"/>
      <c r="I62" s="123">
        <f>'2-Expenditures'!I62</f>
        <v>0</v>
      </c>
      <c r="J62" s="421"/>
      <c r="K62" s="158">
        <f t="shared" si="26"/>
        <v>0</v>
      </c>
      <c r="L62" s="549"/>
      <c r="M62" s="152" t="b">
        <f t="shared" si="24"/>
        <v>1</v>
      </c>
      <c r="O62" s="402">
        <f t="shared" si="20"/>
        <v>0</v>
      </c>
      <c r="P62" s="402">
        <f t="shared" si="21"/>
        <v>0</v>
      </c>
      <c r="Q62" s="402">
        <f t="shared" si="22"/>
        <v>0</v>
      </c>
      <c r="R62" s="402">
        <f t="shared" si="23"/>
        <v>0</v>
      </c>
      <c r="S62" s="403" t="str">
        <f t="shared" si="25"/>
        <v/>
      </c>
      <c r="T62" s="116"/>
    </row>
    <row r="63" spans="1:20" ht="12.75" hidden="1" customHeight="1" outlineLevel="2" x14ac:dyDescent="0.2">
      <c r="A63" s="164" t="str">
        <f>'2-Expenditures'!A63</f>
        <v>N</v>
      </c>
      <c r="B63" s="352" t="str">
        <f ca="1">IF(A63="N",B62,IF(LEN(B62)&lt;&gt;1,"A",IFERROR(CHAR(CODE(LOOKUP(2,1/($B$53:OFFSET(B63,-1,0)&lt;&gt;""),$B$53:OFFSET(B63,-1,0)))+1),"A")))</f>
        <v>E</v>
      </c>
      <c r="C63" s="463">
        <f>'2-Expenditures'!C63</f>
        <v>0</v>
      </c>
      <c r="D63" s="466"/>
      <c r="E63" s="154"/>
      <c r="F63" s="154"/>
      <c r="G63" s="154"/>
      <c r="H63" s="154"/>
      <c r="I63" s="123">
        <f>'2-Expenditures'!I63</f>
        <v>0</v>
      </c>
      <c r="J63" s="421"/>
      <c r="K63" s="158">
        <f t="shared" si="26"/>
        <v>0</v>
      </c>
      <c r="L63" s="549"/>
      <c r="M63" s="152" t="b">
        <f t="shared" si="24"/>
        <v>1</v>
      </c>
      <c r="O63" s="402">
        <f t="shared" si="20"/>
        <v>0</v>
      </c>
      <c r="P63" s="402">
        <f t="shared" si="21"/>
        <v>0</v>
      </c>
      <c r="Q63" s="402">
        <f t="shared" si="22"/>
        <v>0</v>
      </c>
      <c r="R63" s="402">
        <f t="shared" si="23"/>
        <v>0</v>
      </c>
      <c r="S63" s="403" t="str">
        <f t="shared" si="25"/>
        <v/>
      </c>
      <c r="T63" s="116"/>
    </row>
    <row r="64" spans="1:20" ht="12.75" hidden="1" customHeight="1" outlineLevel="2" x14ac:dyDescent="0.2">
      <c r="A64" s="164" t="str">
        <f>'2-Expenditures'!A64</f>
        <v>N</v>
      </c>
      <c r="B64" s="352" t="str">
        <f ca="1">IF(A64="N",B63,IF(LEN(B63)&lt;&gt;1,"A",IFERROR(CHAR(CODE(LOOKUP(2,1/($B$53:OFFSET(B64,-1,0)&lt;&gt;""),$B$53:OFFSET(B64,-1,0)))+1),"A")))</f>
        <v>E</v>
      </c>
      <c r="C64" s="463">
        <f>'2-Expenditures'!C64</f>
        <v>0</v>
      </c>
      <c r="D64" s="466"/>
      <c r="E64" s="154"/>
      <c r="F64" s="154"/>
      <c r="G64" s="154"/>
      <c r="H64" s="154"/>
      <c r="I64" s="123">
        <f>'2-Expenditures'!I64</f>
        <v>0</v>
      </c>
      <c r="J64" s="421"/>
      <c r="K64" s="158">
        <f t="shared" si="26"/>
        <v>0</v>
      </c>
      <c r="L64" s="549"/>
      <c r="M64" s="152" t="b">
        <f t="shared" si="24"/>
        <v>1</v>
      </c>
      <c r="O64" s="402">
        <f t="shared" si="20"/>
        <v>0</v>
      </c>
      <c r="P64" s="402">
        <f t="shared" si="21"/>
        <v>0</v>
      </c>
      <c r="Q64" s="402">
        <f t="shared" si="22"/>
        <v>0</v>
      </c>
      <c r="R64" s="402">
        <f t="shared" si="23"/>
        <v>0</v>
      </c>
      <c r="S64" s="403" t="str">
        <f t="shared" si="25"/>
        <v/>
      </c>
      <c r="T64" s="116"/>
    </row>
    <row r="65" spans="1:20" ht="12.75" hidden="1" customHeight="1" outlineLevel="2" x14ac:dyDescent="0.2">
      <c r="A65" s="164" t="str">
        <f>'2-Expenditures'!A65</f>
        <v>N</v>
      </c>
      <c r="B65" s="352" t="str">
        <f ca="1">IF(A65="N",B64,IF(LEN(B64)&lt;&gt;1,"A",IFERROR(CHAR(CODE(LOOKUP(2,1/($B$53:OFFSET(B65,-1,0)&lt;&gt;""),$B$53:OFFSET(B65,-1,0)))+1),"A")))</f>
        <v>E</v>
      </c>
      <c r="C65" s="463">
        <f>'2-Expenditures'!C65</f>
        <v>0</v>
      </c>
      <c r="D65" s="466"/>
      <c r="E65" s="154"/>
      <c r="F65" s="154"/>
      <c r="G65" s="154"/>
      <c r="H65" s="154"/>
      <c r="I65" s="123">
        <f>'2-Expenditures'!I65</f>
        <v>0</v>
      </c>
      <c r="J65" s="421"/>
      <c r="K65" s="158">
        <f t="shared" si="26"/>
        <v>0</v>
      </c>
      <c r="L65" s="549"/>
      <c r="M65" s="152" t="b">
        <f t="shared" si="24"/>
        <v>1</v>
      </c>
      <c r="O65" s="402">
        <f t="shared" si="20"/>
        <v>0</v>
      </c>
      <c r="P65" s="402">
        <f t="shared" si="21"/>
        <v>0</v>
      </c>
      <c r="Q65" s="402">
        <f t="shared" si="22"/>
        <v>0</v>
      </c>
      <c r="R65" s="402">
        <f t="shared" si="23"/>
        <v>0</v>
      </c>
      <c r="S65" s="403" t="str">
        <f t="shared" si="25"/>
        <v/>
      </c>
      <c r="T65" s="116"/>
    </row>
    <row r="66" spans="1:20" ht="12.75" hidden="1" customHeight="1" outlineLevel="2" x14ac:dyDescent="0.2">
      <c r="A66" s="164" t="str">
        <f>'2-Expenditures'!A66</f>
        <v>N</v>
      </c>
      <c r="B66" s="352" t="str">
        <f ca="1">IF(A66="N",B65,IF(LEN(B65)&lt;&gt;1,"A",IFERROR(CHAR(CODE(LOOKUP(2,1/($B$53:OFFSET(B66,-1,0)&lt;&gt;""),$B$53:OFFSET(B66,-1,0)))+1),"A")))</f>
        <v>E</v>
      </c>
      <c r="C66" s="463">
        <f>'2-Expenditures'!C66</f>
        <v>0</v>
      </c>
      <c r="D66" s="466"/>
      <c r="E66" s="154"/>
      <c r="F66" s="154"/>
      <c r="G66" s="154"/>
      <c r="H66" s="154"/>
      <c r="I66" s="123">
        <f>'2-Expenditures'!I66</f>
        <v>0</v>
      </c>
      <c r="J66" s="421"/>
      <c r="K66" s="158">
        <f t="shared" si="26"/>
        <v>0</v>
      </c>
      <c r="L66" s="549"/>
      <c r="M66" s="152" t="b">
        <f t="shared" si="24"/>
        <v>1</v>
      </c>
      <c r="O66" s="402">
        <f t="shared" si="20"/>
        <v>0</v>
      </c>
      <c r="P66" s="402">
        <f t="shared" si="21"/>
        <v>0</v>
      </c>
      <c r="Q66" s="402">
        <f t="shared" si="22"/>
        <v>0</v>
      </c>
      <c r="R66" s="402">
        <f t="shared" si="23"/>
        <v>0</v>
      </c>
      <c r="S66" s="403" t="str">
        <f t="shared" si="25"/>
        <v/>
      </c>
      <c r="T66" s="116"/>
    </row>
    <row r="67" spans="1:20" ht="12.75" hidden="1" customHeight="1" outlineLevel="2" x14ac:dyDescent="0.2">
      <c r="A67" s="164" t="str">
        <f>'2-Expenditures'!A67</f>
        <v>N</v>
      </c>
      <c r="B67" s="352" t="str">
        <f ca="1">IF(A67="N",B66,IF(LEN(B66)&lt;&gt;1,"A",IFERROR(CHAR(CODE(LOOKUP(2,1/($B$53:OFFSET(B67,-1,0)&lt;&gt;""),$B$53:OFFSET(B67,-1,0)))+1),"A")))</f>
        <v>E</v>
      </c>
      <c r="C67" s="463">
        <f>'2-Expenditures'!C67</f>
        <v>0</v>
      </c>
      <c r="D67" s="466"/>
      <c r="E67" s="154"/>
      <c r="F67" s="154"/>
      <c r="G67" s="154"/>
      <c r="H67" s="154"/>
      <c r="I67" s="123">
        <f>'2-Expenditures'!I67</f>
        <v>0</v>
      </c>
      <c r="J67" s="421"/>
      <c r="K67" s="158">
        <f t="shared" si="26"/>
        <v>0</v>
      </c>
      <c r="L67" s="549"/>
      <c r="M67" s="152" t="b">
        <f t="shared" si="24"/>
        <v>1</v>
      </c>
      <c r="O67" s="402">
        <f t="shared" si="20"/>
        <v>0</v>
      </c>
      <c r="P67" s="402">
        <f t="shared" si="21"/>
        <v>0</v>
      </c>
      <c r="Q67" s="402">
        <f t="shared" si="22"/>
        <v>0</v>
      </c>
      <c r="R67" s="402">
        <f t="shared" si="23"/>
        <v>0</v>
      </c>
      <c r="S67" s="403" t="str">
        <f t="shared" si="25"/>
        <v/>
      </c>
      <c r="T67" s="116"/>
    </row>
    <row r="68" spans="1:20" ht="12.75" hidden="1" customHeight="1" outlineLevel="2" thickBot="1" x14ac:dyDescent="0.25">
      <c r="A68" s="164" t="str">
        <f>'2-Expenditures'!A68</f>
        <v>N</v>
      </c>
      <c r="B68" s="352" t="str">
        <f ca="1">IF(A68="N",B67,IF(LEN(B67)&lt;&gt;1,"A",IFERROR(CHAR(CODE(LOOKUP(2,1/($B$53:OFFSET(B68,-1,0)&lt;&gt;""),$B$53:OFFSET(B68,-1,0)))+1),"A")))</f>
        <v>E</v>
      </c>
      <c r="C68" s="463">
        <f>'2-Expenditures'!C68</f>
        <v>0</v>
      </c>
      <c r="D68" s="466"/>
      <c r="E68" s="154"/>
      <c r="F68" s="154"/>
      <c r="G68" s="154"/>
      <c r="H68" s="154"/>
      <c r="I68" s="123">
        <f>'2-Expenditures'!I68</f>
        <v>0</v>
      </c>
      <c r="J68" s="421"/>
      <c r="K68" s="158">
        <f t="shared" si="26"/>
        <v>0</v>
      </c>
      <c r="L68" s="549"/>
      <c r="M68" s="152" t="b">
        <f t="shared" si="24"/>
        <v>1</v>
      </c>
      <c r="O68" s="402">
        <f t="shared" si="20"/>
        <v>0</v>
      </c>
      <c r="P68" s="402">
        <f t="shared" si="21"/>
        <v>0</v>
      </c>
      <c r="Q68" s="402">
        <f t="shared" si="22"/>
        <v>0</v>
      </c>
      <c r="R68" s="402">
        <f t="shared" si="23"/>
        <v>0</v>
      </c>
      <c r="S68" s="403" t="str">
        <f t="shared" si="25"/>
        <v/>
      </c>
      <c r="T68" s="116"/>
    </row>
    <row r="69" spans="1:20" ht="13.5" hidden="1" outlineLevel="1" thickTop="1" x14ac:dyDescent="0.2">
      <c r="A69" s="164">
        <f>'2-Expenditures'!A69</f>
        <v>0</v>
      </c>
      <c r="B69" s="354" t="str">
        <f ca="1">IFERROR(CHAR(CODE(LOOKUP(2,1/(B54:OFFSET(B69,-1,0)&lt;&gt;""),B54:OFFSET(B69,-1,0)))+1),"A")</f>
        <v>F</v>
      </c>
      <c r="C69" s="464" t="s">
        <v>2405</v>
      </c>
      <c r="D69" s="467"/>
      <c r="E69" s="380">
        <f ca="1">SUMIFS(E54:OFFSET(E69,-1,0),$A54:OFFSET($A69,-1,0),"Y")</f>
        <v>0</v>
      </c>
      <c r="F69" s="380">
        <f ca="1">SUMIFS(F54:OFFSET(F69,-1,0),$A54:OFFSET($A69,-1,0),"Y")</f>
        <v>0</v>
      </c>
      <c r="G69" s="380">
        <f ca="1">SUMIFS(G54:OFFSET(G69,-1,0),$A54:OFFSET($A69,-1,0),"Y")</f>
        <v>0</v>
      </c>
      <c r="H69" s="380">
        <f ca="1">SUMIFS(H54:OFFSET(H69,-1,0),$A54:OFFSET($A69,-1,0),"Y")</f>
        <v>0</v>
      </c>
      <c r="I69" s="380">
        <f ca="1">SUMIFS(I54:OFFSET(I69,-1,0),$A54:OFFSET($A69,-1,0),"Y")</f>
        <v>0</v>
      </c>
      <c r="J69" s="433"/>
      <c r="K69" s="358">
        <f ca="1">SUMIFS(K54:OFFSET(K69,-1,0),$A54:OFFSET($A69,-1,0),"Y")</f>
        <v>0</v>
      </c>
      <c r="L69" s="380"/>
      <c r="M69" s="384" t="b">
        <f ca="1">SUM(E69:H69)=I69</f>
        <v>1</v>
      </c>
      <c r="O69" s="399">
        <f t="shared" ca="1" si="20"/>
        <v>0</v>
      </c>
      <c r="P69" s="399">
        <f t="shared" ca="1" si="21"/>
        <v>0</v>
      </c>
      <c r="Q69" s="399">
        <f t="shared" ca="1" si="22"/>
        <v>0</v>
      </c>
      <c r="R69" s="399">
        <f t="shared" ca="1" si="23"/>
        <v>0</v>
      </c>
      <c r="S69" s="400" t="str">
        <f t="shared" ref="S69" ca="1" si="27">IF(I69&gt;0,SUM(O69:R69)=1,"")</f>
        <v/>
      </c>
      <c r="T69" s="182" t="s">
        <v>2570</v>
      </c>
    </row>
    <row r="70" spans="1:20" collapsed="1" x14ac:dyDescent="0.2">
      <c r="A70" s="164">
        <f>'2-Expenditures'!A70</f>
        <v>0</v>
      </c>
      <c r="O70" s="157"/>
      <c r="P70" s="157"/>
      <c r="Q70" s="157"/>
      <c r="R70" s="157"/>
      <c r="S70" s="156"/>
    </row>
    <row r="71" spans="1:20" x14ac:dyDescent="0.2">
      <c r="A71" s="164">
        <f>'2-Expenditures'!A71</f>
        <v>0</v>
      </c>
      <c r="B71" s="102"/>
      <c r="N71" s="116"/>
      <c r="O71" s="157"/>
      <c r="P71" s="157"/>
      <c r="Q71" s="157"/>
      <c r="R71" s="157"/>
      <c r="S71" s="156"/>
    </row>
    <row r="72" spans="1:20" ht="31.5" x14ac:dyDescent="0.2">
      <c r="A72" s="164">
        <f>'2-Expenditures'!A72</f>
        <v>0</v>
      </c>
      <c r="B72" s="121" t="s">
        <v>2275</v>
      </c>
      <c r="C72" s="121" t="str">
        <f>INDEX('Salary and Cost Data'!$AJ$2:$AN$2,MATCH('2-Expenditures'!B72,'Salary and Cost Data'!$AJ$5:$AN$5,0))</f>
        <v>FY 2024-25</v>
      </c>
      <c r="D72" s="121"/>
      <c r="E72" s="121"/>
      <c r="F72" s="121"/>
      <c r="G72" s="121"/>
      <c r="H72" s="121"/>
      <c r="I72" s="121"/>
      <c r="J72" s="121"/>
      <c r="K72" s="121"/>
      <c r="L72" s="121"/>
      <c r="M72" s="121"/>
      <c r="N72" s="121"/>
      <c r="S72" s="388"/>
    </row>
    <row r="73" spans="1:20" ht="15.75" x14ac:dyDescent="0.2">
      <c r="A73" s="164">
        <f>'2-Expenditures'!A73</f>
        <v>0</v>
      </c>
      <c r="B73" s="122"/>
      <c r="C73" s="120"/>
      <c r="S73" s="390"/>
    </row>
    <row r="74" spans="1:20" s="314" customFormat="1" ht="19.899999999999999" customHeight="1" x14ac:dyDescent="0.2">
      <c r="A74" s="323">
        <f>'2-Expenditures'!A74</f>
        <v>0</v>
      </c>
      <c r="B74" s="118" t="s">
        <v>2399</v>
      </c>
      <c r="C74" s="312"/>
      <c r="D74" s="312"/>
      <c r="E74" s="312"/>
      <c r="F74" s="312"/>
      <c r="G74" s="312"/>
      <c r="H74" s="312"/>
      <c r="I74" s="312"/>
      <c r="J74" s="312"/>
      <c r="K74" s="312"/>
      <c r="L74" s="312"/>
      <c r="M74" s="312"/>
      <c r="N74"/>
      <c r="S74" s="313"/>
      <c r="T74" s="311"/>
    </row>
    <row r="75" spans="1:20" ht="25.5" x14ac:dyDescent="0.2">
      <c r="A75" s="164" t="str">
        <f>'2-Expenditures'!A75</f>
        <v>Include?</v>
      </c>
      <c r="B75" s="353" t="s">
        <v>2317</v>
      </c>
      <c r="C75" s="367" t="s">
        <v>2286</v>
      </c>
      <c r="D75" s="368" t="s">
        <v>2287</v>
      </c>
      <c r="E75" s="395" t="s">
        <v>2292</v>
      </c>
      <c r="F75" s="395" t="s">
        <v>2293</v>
      </c>
      <c r="G75" s="395" t="s">
        <v>2294</v>
      </c>
      <c r="H75" s="395" t="s">
        <v>2295</v>
      </c>
      <c r="I75" s="368" t="s">
        <v>2314</v>
      </c>
      <c r="J75" s="396" t="s">
        <v>2291</v>
      </c>
      <c r="K75" s="368" t="s">
        <v>2338</v>
      </c>
      <c r="L75" s="547" t="s">
        <v>2337</v>
      </c>
      <c r="M75" s="351" t="s">
        <v>2430</v>
      </c>
      <c r="O75" s="404" t="s">
        <v>2292</v>
      </c>
      <c r="P75" s="397" t="s">
        <v>2293</v>
      </c>
      <c r="Q75" s="397" t="s">
        <v>2294</v>
      </c>
      <c r="R75" s="397" t="s">
        <v>2295</v>
      </c>
      <c r="S75" s="398" t="s">
        <v>2430</v>
      </c>
    </row>
    <row r="76" spans="1:20" x14ac:dyDescent="0.2">
      <c r="A76" s="164" t="str">
        <f>'2-Expenditures'!A76</f>
        <v>Y</v>
      </c>
      <c r="B76" s="268" t="str">
        <f ca="1">IF(A76="N",B75,IF(LEN(B75)&lt;&gt;1,"A",IFERROR(CHAR(CODE(LOOKUP(2,1/($B$75:OFFSET(B76,-1,0)&lt;&gt;""),$B$75:OFFSET(B76,-1,0)))+1),"A")))</f>
        <v>A</v>
      </c>
      <c r="C76" s="143">
        <f>'2-Expenditures'!C76</f>
        <v>0</v>
      </c>
      <c r="D76" s="144">
        <f>'2-Expenditures'!E76</f>
        <v>0</v>
      </c>
      <c r="E76" s="154"/>
      <c r="F76" s="154"/>
      <c r="G76" s="154"/>
      <c r="H76" s="154"/>
      <c r="I76" s="148">
        <f>'2-Expenditures'!I76</f>
        <v>0</v>
      </c>
      <c r="J76" s="420"/>
      <c r="K76" s="158">
        <f>SUM(I76:J76)</f>
        <v>0</v>
      </c>
      <c r="L76" s="550" t="s">
        <v>2654</v>
      </c>
      <c r="M76" s="152" t="b">
        <f>SUM(E76:H76)=I76</f>
        <v>1</v>
      </c>
      <c r="O76" s="405">
        <f t="shared" ref="O76:O91" si="28">IFERROR(E76/$I76,0)</f>
        <v>0</v>
      </c>
      <c r="P76" s="399">
        <f t="shared" ref="P76:P91" si="29">IFERROR(F76/$I76,0)</f>
        <v>0</v>
      </c>
      <c r="Q76" s="399">
        <f t="shared" ref="Q76:Q91" si="30">IFERROR(G76/$I76,0)</f>
        <v>0</v>
      </c>
      <c r="R76" s="399">
        <f t="shared" ref="R76:R91" si="31">IFERROR(H76/$I76,0)</f>
        <v>0</v>
      </c>
      <c r="S76" s="400" t="str">
        <f>IF(I76&gt;0,SUM(O76:R76)=1,"")</f>
        <v/>
      </c>
    </row>
    <row r="77" spans="1:20" x14ac:dyDescent="0.2">
      <c r="A77" s="164" t="str">
        <f>'2-Expenditures'!A77</f>
        <v>Y</v>
      </c>
      <c r="B77" s="268" t="str">
        <f ca="1">IF(A77="N",B76,IF(LEN(B76)&lt;&gt;1,"A",IFERROR(CHAR(CODE(LOOKUP(2,1/($B$75:OFFSET(B77,-1,0)&lt;&gt;""),$B$75:OFFSET(B77,-1,0)))+1),"A")))</f>
        <v>B</v>
      </c>
      <c r="C77" s="143">
        <f>'2-Expenditures'!C77</f>
        <v>0</v>
      </c>
      <c r="D77" s="144">
        <f>'2-Expenditures'!E77</f>
        <v>0</v>
      </c>
      <c r="E77" s="154"/>
      <c r="F77" s="154"/>
      <c r="G77" s="154"/>
      <c r="H77" s="154"/>
      <c r="I77" s="148">
        <f>'2-Expenditures'!I77</f>
        <v>0</v>
      </c>
      <c r="J77" s="421"/>
      <c r="K77" s="158">
        <f t="shared" ref="K77:K90" si="32">SUM(I77:J77)</f>
        <v>0</v>
      </c>
      <c r="L77" s="550" t="s">
        <v>2654</v>
      </c>
      <c r="M77" s="152" t="b">
        <f>SUM(E77:H77)=I77</f>
        <v>1</v>
      </c>
      <c r="O77" s="405">
        <f t="shared" si="28"/>
        <v>0</v>
      </c>
      <c r="P77" s="399">
        <f t="shared" si="29"/>
        <v>0</v>
      </c>
      <c r="Q77" s="399">
        <f t="shared" si="30"/>
        <v>0</v>
      </c>
      <c r="R77" s="399">
        <f t="shared" si="31"/>
        <v>0</v>
      </c>
      <c r="S77" s="400" t="str">
        <f>IF(I77&gt;0,SUM(O77:R77)=1,"")</f>
        <v/>
      </c>
    </row>
    <row r="78" spans="1:20" x14ac:dyDescent="0.2">
      <c r="A78" s="164" t="str">
        <f>'2-Expenditures'!A78</f>
        <v>Y</v>
      </c>
      <c r="B78" s="268" t="str">
        <f ca="1">IF(A78="N",B77,IF(LEN(B77)&lt;&gt;1,"A",IFERROR(CHAR(CODE(LOOKUP(2,1/($B$75:OFFSET(B78,-1,0)&lt;&gt;""),$B$75:OFFSET(B78,-1,0)))+1),"A")))</f>
        <v>C</v>
      </c>
      <c r="C78" s="143">
        <f>'2-Expenditures'!C78</f>
        <v>0</v>
      </c>
      <c r="D78" s="144">
        <f>'2-Expenditures'!E78</f>
        <v>0</v>
      </c>
      <c r="E78" s="154"/>
      <c r="F78" s="154"/>
      <c r="G78" s="154"/>
      <c r="H78" s="154"/>
      <c r="I78" s="148">
        <f>'2-Expenditures'!I78</f>
        <v>0</v>
      </c>
      <c r="J78" s="421"/>
      <c r="K78" s="158">
        <f t="shared" si="32"/>
        <v>0</v>
      </c>
      <c r="L78" s="550" t="s">
        <v>2654</v>
      </c>
      <c r="M78" s="152" t="b">
        <f>SUM(E78:H78)=I78</f>
        <v>1</v>
      </c>
      <c r="O78" s="405">
        <f t="shared" si="28"/>
        <v>0</v>
      </c>
      <c r="P78" s="399">
        <f t="shared" si="29"/>
        <v>0</v>
      </c>
      <c r="Q78" s="399">
        <f t="shared" si="30"/>
        <v>0</v>
      </c>
      <c r="R78" s="399">
        <f t="shared" si="31"/>
        <v>0</v>
      </c>
      <c r="S78" s="400" t="str">
        <f>IF(I78&gt;0,SUM(O78:R78)=1,"")</f>
        <v/>
      </c>
    </row>
    <row r="79" spans="1:20" ht="12.75" customHeight="1" x14ac:dyDescent="0.2">
      <c r="A79" s="164" t="str">
        <f>'2-Expenditures'!A79</f>
        <v>Y</v>
      </c>
      <c r="B79" s="268" t="str">
        <f ca="1">IF(A79="N",B78,IF(LEN(B78)&lt;&gt;1,"A",IFERROR(CHAR(CODE(LOOKUP(2,1/($B$75:OFFSET(B79,-1,0)&lt;&gt;""),$B$75:OFFSET(B79,-1,0)))+1),"A")))</f>
        <v>D</v>
      </c>
      <c r="C79" s="143">
        <f>'2-Expenditures'!C79</f>
        <v>0</v>
      </c>
      <c r="D79" s="144">
        <f>'2-Expenditures'!E79</f>
        <v>0</v>
      </c>
      <c r="E79" s="154"/>
      <c r="F79" s="154"/>
      <c r="G79" s="154"/>
      <c r="H79" s="154"/>
      <c r="I79" s="148">
        <f>'2-Expenditures'!I79</f>
        <v>0</v>
      </c>
      <c r="J79" s="421"/>
      <c r="K79" s="158">
        <f t="shared" si="32"/>
        <v>0</v>
      </c>
      <c r="L79" s="550" t="s">
        <v>2654</v>
      </c>
      <c r="M79" s="152" t="b">
        <f>SUM(E79:H79)=I79</f>
        <v>1</v>
      </c>
      <c r="O79" s="405">
        <f t="shared" si="28"/>
        <v>0</v>
      </c>
      <c r="P79" s="399">
        <f t="shared" si="29"/>
        <v>0</v>
      </c>
      <c r="Q79" s="399">
        <f t="shared" si="30"/>
        <v>0</v>
      </c>
      <c r="R79" s="399">
        <f t="shared" si="31"/>
        <v>0</v>
      </c>
      <c r="S79" s="400" t="str">
        <f>IF(I79&gt;0,SUM(O79:R79)=1,"")</f>
        <v/>
      </c>
    </row>
    <row r="80" spans="1:20" ht="12.75" customHeight="1" thickBot="1" x14ac:dyDescent="0.25">
      <c r="A80" s="164" t="str">
        <f>'2-Expenditures'!A80</f>
        <v>Y</v>
      </c>
      <c r="B80" s="268" t="str">
        <f ca="1">IF(A80="N",B79,IF(LEN(B79)&lt;&gt;1,"A",IFERROR(CHAR(CODE(LOOKUP(2,1/($B$75:OFFSET(B80,-1,0)&lt;&gt;""),$B$75:OFFSET(B80,-1,0)))+1),"A")))</f>
        <v>E</v>
      </c>
      <c r="C80" s="143">
        <f>'2-Expenditures'!C80</f>
        <v>0</v>
      </c>
      <c r="D80" s="144">
        <f>'2-Expenditures'!E80</f>
        <v>0</v>
      </c>
      <c r="E80" s="154"/>
      <c r="F80" s="154"/>
      <c r="G80" s="154"/>
      <c r="H80" s="154"/>
      <c r="I80" s="148">
        <f>'2-Expenditures'!I80</f>
        <v>0</v>
      </c>
      <c r="J80" s="421"/>
      <c r="K80" s="158">
        <f>SUM(I80:J80)</f>
        <v>0</v>
      </c>
      <c r="L80" s="550" t="s">
        <v>2654</v>
      </c>
      <c r="M80" s="152" t="b">
        <f>SUM(E80:H80)=I80</f>
        <v>1</v>
      </c>
      <c r="O80" s="405">
        <f t="shared" si="28"/>
        <v>0</v>
      </c>
      <c r="P80" s="399">
        <f t="shared" si="29"/>
        <v>0</v>
      </c>
      <c r="Q80" s="399">
        <f t="shared" si="30"/>
        <v>0</v>
      </c>
      <c r="R80" s="399">
        <f t="shared" si="31"/>
        <v>0</v>
      </c>
      <c r="S80" s="400" t="str">
        <f>IF(I80&gt;0,SUM(O80:R80)=1,"")</f>
        <v/>
      </c>
    </row>
    <row r="81" spans="1:20" ht="12.75" hidden="1" customHeight="1" outlineLevel="1" x14ac:dyDescent="0.2">
      <c r="A81" s="164" t="str">
        <f>'2-Expenditures'!A81</f>
        <v>N</v>
      </c>
      <c r="B81" s="268" t="str">
        <f ca="1">IF(A81="N",B80,IF(LEN(B80)&lt;&gt;1,"A",IFERROR(CHAR(CODE(LOOKUP(2,1/($B$75:OFFSET(B81,-1,0)&lt;&gt;""),$B$75:OFFSET(B81,-1,0)))+1),"A")))</f>
        <v>E</v>
      </c>
      <c r="C81" s="143">
        <f>'2-Expenditures'!C81</f>
        <v>0</v>
      </c>
      <c r="D81" s="144">
        <f>'2-Expenditures'!E81</f>
        <v>0</v>
      </c>
      <c r="E81" s="154"/>
      <c r="F81" s="154"/>
      <c r="G81" s="154"/>
      <c r="H81" s="154"/>
      <c r="I81" s="148">
        <f>'2-Expenditures'!I81</f>
        <v>0</v>
      </c>
      <c r="J81" s="421"/>
      <c r="K81" s="158">
        <f t="shared" si="32"/>
        <v>0</v>
      </c>
      <c r="L81" s="550" t="s">
        <v>2654</v>
      </c>
      <c r="M81" s="152" t="b">
        <f t="shared" ref="M81:M90" si="33">SUM(E81:H81)=I81</f>
        <v>1</v>
      </c>
      <c r="O81" s="405">
        <f t="shared" si="28"/>
        <v>0</v>
      </c>
      <c r="P81" s="399">
        <f t="shared" si="29"/>
        <v>0</v>
      </c>
      <c r="Q81" s="399">
        <f t="shared" si="30"/>
        <v>0</v>
      </c>
      <c r="R81" s="399">
        <f t="shared" si="31"/>
        <v>0</v>
      </c>
      <c r="S81" s="400" t="str">
        <f t="shared" ref="S81:S90" si="34">IF(I81&gt;0,SUM(O81:R81)=1,"")</f>
        <v/>
      </c>
    </row>
    <row r="82" spans="1:20" ht="12.75" hidden="1" customHeight="1" outlineLevel="1" x14ac:dyDescent="0.2">
      <c r="A82" s="164" t="str">
        <f>'2-Expenditures'!A82</f>
        <v>N</v>
      </c>
      <c r="B82" s="268" t="str">
        <f ca="1">IF(A82="N",B81,IF(LEN(B81)&lt;&gt;1,"A",IFERROR(CHAR(CODE(LOOKUP(2,1/($B$75:OFFSET(B82,-1,0)&lt;&gt;""),$B$75:OFFSET(B82,-1,0)))+1),"A")))</f>
        <v>E</v>
      </c>
      <c r="C82" s="143">
        <f>'2-Expenditures'!C82</f>
        <v>0</v>
      </c>
      <c r="D82" s="144">
        <f>'2-Expenditures'!E82</f>
        <v>0</v>
      </c>
      <c r="E82" s="154"/>
      <c r="F82" s="154"/>
      <c r="G82" s="154"/>
      <c r="H82" s="154"/>
      <c r="I82" s="148">
        <f>'2-Expenditures'!I82</f>
        <v>0</v>
      </c>
      <c r="J82" s="421"/>
      <c r="K82" s="158">
        <f t="shared" si="32"/>
        <v>0</v>
      </c>
      <c r="L82" s="550" t="s">
        <v>2654</v>
      </c>
      <c r="M82" s="152" t="b">
        <f t="shared" si="33"/>
        <v>1</v>
      </c>
      <c r="O82" s="405">
        <f t="shared" si="28"/>
        <v>0</v>
      </c>
      <c r="P82" s="399">
        <f t="shared" si="29"/>
        <v>0</v>
      </c>
      <c r="Q82" s="399">
        <f t="shared" si="30"/>
        <v>0</v>
      </c>
      <c r="R82" s="399">
        <f t="shared" si="31"/>
        <v>0</v>
      </c>
      <c r="S82" s="400" t="str">
        <f t="shared" si="34"/>
        <v/>
      </c>
    </row>
    <row r="83" spans="1:20" ht="12.75" hidden="1" customHeight="1" outlineLevel="1" x14ac:dyDescent="0.2">
      <c r="A83" s="164" t="str">
        <f>'2-Expenditures'!A83</f>
        <v>N</v>
      </c>
      <c r="B83" s="268" t="str">
        <f ca="1">IF(A83="N",B82,IF(LEN(B82)&lt;&gt;1,"A",IFERROR(CHAR(CODE(LOOKUP(2,1/($B$75:OFFSET(B83,-1,0)&lt;&gt;""),$B$75:OFFSET(B83,-1,0)))+1),"A")))</f>
        <v>E</v>
      </c>
      <c r="C83" s="143">
        <f>'2-Expenditures'!C83</f>
        <v>0</v>
      </c>
      <c r="D83" s="144">
        <f>'2-Expenditures'!E83</f>
        <v>0</v>
      </c>
      <c r="E83" s="154"/>
      <c r="F83" s="154"/>
      <c r="G83" s="154"/>
      <c r="H83" s="154"/>
      <c r="I83" s="148">
        <f>'2-Expenditures'!I83</f>
        <v>0</v>
      </c>
      <c r="J83" s="421"/>
      <c r="K83" s="158">
        <f t="shared" si="32"/>
        <v>0</v>
      </c>
      <c r="L83" s="550" t="s">
        <v>2654</v>
      </c>
      <c r="M83" s="152" t="b">
        <f t="shared" si="33"/>
        <v>1</v>
      </c>
      <c r="O83" s="405">
        <f t="shared" si="28"/>
        <v>0</v>
      </c>
      <c r="P83" s="399">
        <f t="shared" si="29"/>
        <v>0</v>
      </c>
      <c r="Q83" s="399">
        <f t="shared" si="30"/>
        <v>0</v>
      </c>
      <c r="R83" s="399">
        <f t="shared" si="31"/>
        <v>0</v>
      </c>
      <c r="S83" s="400" t="str">
        <f t="shared" si="34"/>
        <v/>
      </c>
    </row>
    <row r="84" spans="1:20" ht="12.75" hidden="1" customHeight="1" outlineLevel="1" x14ac:dyDescent="0.2">
      <c r="A84" s="164" t="str">
        <f>'2-Expenditures'!A84</f>
        <v>N</v>
      </c>
      <c r="B84" s="268" t="str">
        <f ca="1">IF(A84="N",B83,IF(LEN(B83)&lt;&gt;1,"A",IFERROR(CHAR(CODE(LOOKUP(2,1/($B$75:OFFSET(B84,-1,0)&lt;&gt;""),$B$75:OFFSET(B84,-1,0)))+1),"A")))</f>
        <v>E</v>
      </c>
      <c r="C84" s="143">
        <f>'2-Expenditures'!C84</f>
        <v>0</v>
      </c>
      <c r="D84" s="144">
        <f>'2-Expenditures'!E84</f>
        <v>0</v>
      </c>
      <c r="E84" s="154"/>
      <c r="F84" s="154"/>
      <c r="G84" s="154"/>
      <c r="H84" s="154"/>
      <c r="I84" s="148">
        <f>'2-Expenditures'!I84</f>
        <v>0</v>
      </c>
      <c r="J84" s="421"/>
      <c r="K84" s="158">
        <f t="shared" si="32"/>
        <v>0</v>
      </c>
      <c r="L84" s="550" t="s">
        <v>2654</v>
      </c>
      <c r="M84" s="152" t="b">
        <f t="shared" si="33"/>
        <v>1</v>
      </c>
      <c r="O84" s="405">
        <f t="shared" si="28"/>
        <v>0</v>
      </c>
      <c r="P84" s="399">
        <f t="shared" si="29"/>
        <v>0</v>
      </c>
      <c r="Q84" s="399">
        <f t="shared" si="30"/>
        <v>0</v>
      </c>
      <c r="R84" s="399">
        <f t="shared" si="31"/>
        <v>0</v>
      </c>
      <c r="S84" s="400" t="str">
        <f t="shared" si="34"/>
        <v/>
      </c>
    </row>
    <row r="85" spans="1:20" ht="12.75" hidden="1" customHeight="1" outlineLevel="1" x14ac:dyDescent="0.2">
      <c r="A85" s="164" t="str">
        <f>'2-Expenditures'!A85</f>
        <v>N</v>
      </c>
      <c r="B85" s="268" t="str">
        <f ca="1">IF(A85="N",B84,IF(LEN(B84)&lt;&gt;1,"A",IFERROR(CHAR(CODE(LOOKUP(2,1/($B$75:OFFSET(B85,-1,0)&lt;&gt;""),$B$75:OFFSET(B85,-1,0)))+1),"A")))</f>
        <v>E</v>
      </c>
      <c r="C85" s="143">
        <f>'2-Expenditures'!C85</f>
        <v>0</v>
      </c>
      <c r="D85" s="144">
        <f>'2-Expenditures'!E85</f>
        <v>0</v>
      </c>
      <c r="E85" s="154"/>
      <c r="F85" s="154"/>
      <c r="G85" s="154"/>
      <c r="H85" s="154"/>
      <c r="I85" s="148">
        <f>'2-Expenditures'!I85</f>
        <v>0</v>
      </c>
      <c r="J85" s="421"/>
      <c r="K85" s="158">
        <f t="shared" si="32"/>
        <v>0</v>
      </c>
      <c r="L85" s="550" t="s">
        <v>2654</v>
      </c>
      <c r="M85" s="152" t="b">
        <f t="shared" si="33"/>
        <v>1</v>
      </c>
      <c r="O85" s="405">
        <f t="shared" si="28"/>
        <v>0</v>
      </c>
      <c r="P85" s="399">
        <f t="shared" si="29"/>
        <v>0</v>
      </c>
      <c r="Q85" s="399">
        <f t="shared" si="30"/>
        <v>0</v>
      </c>
      <c r="R85" s="399">
        <f t="shared" si="31"/>
        <v>0</v>
      </c>
      <c r="S85" s="400" t="str">
        <f t="shared" si="34"/>
        <v/>
      </c>
    </row>
    <row r="86" spans="1:20" ht="12.75" hidden="1" customHeight="1" outlineLevel="1" x14ac:dyDescent="0.2">
      <c r="A86" s="164" t="str">
        <f>'2-Expenditures'!A86</f>
        <v>N</v>
      </c>
      <c r="B86" s="268" t="str">
        <f ca="1">IF(A86="N",B85,IF(LEN(B85)&lt;&gt;1,"A",IFERROR(CHAR(CODE(LOOKUP(2,1/($B$75:OFFSET(B86,-1,0)&lt;&gt;""),$B$75:OFFSET(B86,-1,0)))+1),"A")))</f>
        <v>E</v>
      </c>
      <c r="C86" s="143">
        <f>'2-Expenditures'!C86</f>
        <v>0</v>
      </c>
      <c r="D86" s="144">
        <f>'2-Expenditures'!E86</f>
        <v>0</v>
      </c>
      <c r="E86" s="154"/>
      <c r="F86" s="154"/>
      <c r="G86" s="154"/>
      <c r="H86" s="154"/>
      <c r="I86" s="148">
        <f>'2-Expenditures'!I86</f>
        <v>0</v>
      </c>
      <c r="J86" s="421"/>
      <c r="K86" s="158">
        <f t="shared" si="32"/>
        <v>0</v>
      </c>
      <c r="L86" s="550" t="s">
        <v>2654</v>
      </c>
      <c r="M86" s="152" t="b">
        <f t="shared" si="33"/>
        <v>1</v>
      </c>
      <c r="O86" s="405">
        <f t="shared" si="28"/>
        <v>0</v>
      </c>
      <c r="P86" s="399">
        <f t="shared" si="29"/>
        <v>0</v>
      </c>
      <c r="Q86" s="399">
        <f t="shared" si="30"/>
        <v>0</v>
      </c>
      <c r="R86" s="399">
        <f t="shared" si="31"/>
        <v>0</v>
      </c>
      <c r="S86" s="400" t="str">
        <f t="shared" si="34"/>
        <v/>
      </c>
    </row>
    <row r="87" spans="1:20" ht="12.75" hidden="1" customHeight="1" outlineLevel="1" x14ac:dyDescent="0.2">
      <c r="A87" s="164" t="str">
        <f>'2-Expenditures'!A87</f>
        <v>N</v>
      </c>
      <c r="B87" s="268" t="str">
        <f ca="1">IF(A87="N",B86,IF(LEN(B86)&lt;&gt;1,"A",IFERROR(CHAR(CODE(LOOKUP(2,1/($B$75:OFFSET(B87,-1,0)&lt;&gt;""),$B$75:OFFSET(B87,-1,0)))+1),"A")))</f>
        <v>E</v>
      </c>
      <c r="C87" s="143">
        <f>'2-Expenditures'!C87</f>
        <v>0</v>
      </c>
      <c r="D87" s="144">
        <f>'2-Expenditures'!E87</f>
        <v>0</v>
      </c>
      <c r="E87" s="154"/>
      <c r="F87" s="154"/>
      <c r="G87" s="154"/>
      <c r="H87" s="154"/>
      <c r="I87" s="148">
        <f>'2-Expenditures'!I87</f>
        <v>0</v>
      </c>
      <c r="J87" s="421"/>
      <c r="K87" s="158">
        <f t="shared" si="32"/>
        <v>0</v>
      </c>
      <c r="L87" s="550" t="s">
        <v>2654</v>
      </c>
      <c r="M87" s="152" t="b">
        <f t="shared" si="33"/>
        <v>1</v>
      </c>
      <c r="O87" s="405">
        <f t="shared" si="28"/>
        <v>0</v>
      </c>
      <c r="P87" s="399">
        <f t="shared" si="29"/>
        <v>0</v>
      </c>
      <c r="Q87" s="399">
        <f t="shared" si="30"/>
        <v>0</v>
      </c>
      <c r="R87" s="399">
        <f t="shared" si="31"/>
        <v>0</v>
      </c>
      <c r="S87" s="400" t="str">
        <f t="shared" si="34"/>
        <v/>
      </c>
    </row>
    <row r="88" spans="1:20" ht="12.75" hidden="1" customHeight="1" outlineLevel="1" x14ac:dyDescent="0.2">
      <c r="A88" s="164" t="str">
        <f>'2-Expenditures'!A88</f>
        <v>N</v>
      </c>
      <c r="B88" s="268" t="str">
        <f ca="1">IF(A88="N",B87,IF(LEN(B87)&lt;&gt;1,"A",IFERROR(CHAR(CODE(LOOKUP(2,1/($B$75:OFFSET(B88,-1,0)&lt;&gt;""),$B$75:OFFSET(B88,-1,0)))+1),"A")))</f>
        <v>E</v>
      </c>
      <c r="C88" s="143">
        <f>'2-Expenditures'!C88</f>
        <v>0</v>
      </c>
      <c r="D88" s="144">
        <f>'2-Expenditures'!E88</f>
        <v>0</v>
      </c>
      <c r="E88" s="154"/>
      <c r="F88" s="154"/>
      <c r="G88" s="154"/>
      <c r="H88" s="154"/>
      <c r="I88" s="148">
        <f>'2-Expenditures'!I88</f>
        <v>0</v>
      </c>
      <c r="J88" s="421"/>
      <c r="K88" s="158">
        <f t="shared" si="32"/>
        <v>0</v>
      </c>
      <c r="L88" s="550" t="s">
        <v>2654</v>
      </c>
      <c r="M88" s="152" t="b">
        <f t="shared" si="33"/>
        <v>1</v>
      </c>
      <c r="O88" s="405">
        <f t="shared" si="28"/>
        <v>0</v>
      </c>
      <c r="P88" s="399">
        <f t="shared" si="29"/>
        <v>0</v>
      </c>
      <c r="Q88" s="399">
        <f t="shared" si="30"/>
        <v>0</v>
      </c>
      <c r="R88" s="399">
        <f t="shared" si="31"/>
        <v>0</v>
      </c>
      <c r="S88" s="400" t="str">
        <f t="shared" si="34"/>
        <v/>
      </c>
    </row>
    <row r="89" spans="1:20" ht="12.75" hidden="1" customHeight="1" outlineLevel="1" x14ac:dyDescent="0.2">
      <c r="A89" s="164" t="str">
        <f>'2-Expenditures'!A89</f>
        <v>N</v>
      </c>
      <c r="B89" s="268" t="str">
        <f ca="1">IF(A89="N",B88,IF(LEN(B88)&lt;&gt;1,"A",IFERROR(CHAR(CODE(LOOKUP(2,1/($B$75:OFFSET(B89,-1,0)&lt;&gt;""),$B$75:OFFSET(B89,-1,0)))+1),"A")))</f>
        <v>E</v>
      </c>
      <c r="C89" s="143">
        <f>'2-Expenditures'!C89</f>
        <v>0</v>
      </c>
      <c r="D89" s="144">
        <f>'2-Expenditures'!E89</f>
        <v>0</v>
      </c>
      <c r="E89" s="154"/>
      <c r="F89" s="154"/>
      <c r="G89" s="154"/>
      <c r="H89" s="154"/>
      <c r="I89" s="148">
        <f>'2-Expenditures'!I89</f>
        <v>0</v>
      </c>
      <c r="J89" s="421"/>
      <c r="K89" s="158">
        <f t="shared" si="32"/>
        <v>0</v>
      </c>
      <c r="L89" s="550" t="s">
        <v>2654</v>
      </c>
      <c r="M89" s="152" t="b">
        <f t="shared" si="33"/>
        <v>1</v>
      </c>
      <c r="O89" s="405">
        <f t="shared" si="28"/>
        <v>0</v>
      </c>
      <c r="P89" s="399">
        <f t="shared" si="29"/>
        <v>0</v>
      </c>
      <c r="Q89" s="399">
        <f t="shared" si="30"/>
        <v>0</v>
      </c>
      <c r="R89" s="399">
        <f t="shared" si="31"/>
        <v>0</v>
      </c>
      <c r="S89" s="400" t="str">
        <f t="shared" si="34"/>
        <v/>
      </c>
    </row>
    <row r="90" spans="1:20" ht="12.75" hidden="1" customHeight="1" outlineLevel="1" thickBot="1" x14ac:dyDescent="0.25">
      <c r="A90" s="164" t="str">
        <f>'2-Expenditures'!A90</f>
        <v>N</v>
      </c>
      <c r="B90" s="268" t="str">
        <f ca="1">IF(A90="N",B89,IF(LEN(B89)&lt;&gt;1,"A",IFERROR(CHAR(CODE(LOOKUP(2,1/($B$75:OFFSET(B90,-1,0)&lt;&gt;""),$B$75:OFFSET(B90,-1,0)))+1),"A")))</f>
        <v>E</v>
      </c>
      <c r="C90" s="143">
        <f>'2-Expenditures'!C90</f>
        <v>0</v>
      </c>
      <c r="D90" s="144">
        <f>'2-Expenditures'!E90</f>
        <v>0</v>
      </c>
      <c r="E90" s="154"/>
      <c r="F90" s="154"/>
      <c r="G90" s="154"/>
      <c r="H90" s="154"/>
      <c r="I90" s="148">
        <f>'2-Expenditures'!I90</f>
        <v>0</v>
      </c>
      <c r="J90" s="421"/>
      <c r="K90" s="158">
        <f t="shared" si="32"/>
        <v>0</v>
      </c>
      <c r="L90" s="550" t="s">
        <v>2654</v>
      </c>
      <c r="M90" s="152" t="b">
        <f t="shared" si="33"/>
        <v>1</v>
      </c>
      <c r="O90" s="405">
        <f t="shared" si="28"/>
        <v>0</v>
      </c>
      <c r="P90" s="399">
        <f t="shared" si="29"/>
        <v>0</v>
      </c>
      <c r="Q90" s="399">
        <f t="shared" si="30"/>
        <v>0</v>
      </c>
      <c r="R90" s="399">
        <f t="shared" si="31"/>
        <v>0</v>
      </c>
      <c r="S90" s="400" t="str">
        <f t="shared" si="34"/>
        <v/>
      </c>
    </row>
    <row r="91" spans="1:20" ht="13.5" collapsed="1" thickTop="1" x14ac:dyDescent="0.2">
      <c r="A91" s="164">
        <f>'2-Expenditures'!A91</f>
        <v>0</v>
      </c>
      <c r="B91" s="354" t="str">
        <f ca="1">IFERROR(CHAR(CODE(LOOKUP(2,1/(B76:OFFSET(B91,-1,0)&lt;&gt;""),B76:OFFSET(B91,-1,0)))+1),"A")</f>
        <v>F</v>
      </c>
      <c r="C91" s="374" t="s">
        <v>2313</v>
      </c>
      <c r="D91" s="375">
        <f ca="1">SUMIFS(D76:OFFSET(D91,-1,0),$A76:OFFSET($A91,-1,0),"Y")</f>
        <v>0</v>
      </c>
      <c r="E91" s="380">
        <f ca="1">SUMIFS(E76:OFFSET(E91,-1,0),$A76:OFFSET($A91,-1,0),"Y")</f>
        <v>0</v>
      </c>
      <c r="F91" s="380">
        <f ca="1">SUMIFS(F76:OFFSET(F91,-1,0),$A76:OFFSET($A91,-1,0),"Y")</f>
        <v>0</v>
      </c>
      <c r="G91" s="380">
        <f ca="1">SUMIFS(G76:OFFSET(G91,-1,0),$A76:OFFSET($A91,-1,0),"Y")</f>
        <v>0</v>
      </c>
      <c r="H91" s="380">
        <f ca="1">SUMIFS(H76:OFFSET(H91,-1,0),$A76:OFFSET($A91,-1,0),"Y")</f>
        <v>0</v>
      </c>
      <c r="I91" s="376">
        <f ca="1">SUMIFS(I76:OFFSET(I91,-1,0),$A76:OFFSET($A91,-1,0),"Y")</f>
        <v>0</v>
      </c>
      <c r="J91" s="433"/>
      <c r="K91" s="358">
        <f ca="1">SUMIFS(K76:OFFSET(K91,-1,0),$A76:OFFSET($A91,-1,0),"Y")</f>
        <v>0</v>
      </c>
      <c r="L91" s="380"/>
      <c r="M91" s="381" t="b">
        <f ca="1">SUM(E91:H91)=I91</f>
        <v>1</v>
      </c>
      <c r="O91" s="399">
        <f t="shared" ca="1" si="28"/>
        <v>0</v>
      </c>
      <c r="P91" s="399">
        <f t="shared" ca="1" si="29"/>
        <v>0</v>
      </c>
      <c r="Q91" s="399">
        <f t="shared" ca="1" si="30"/>
        <v>0</v>
      </c>
      <c r="R91" s="399">
        <f t="shared" ca="1" si="31"/>
        <v>0</v>
      </c>
      <c r="S91" s="400" t="str">
        <f t="shared" ref="S91" ca="1" si="35">IF(I91&gt;0,SUM(O91:R91)=1,"")</f>
        <v/>
      </c>
      <c r="T91" s="182" t="s">
        <v>2530</v>
      </c>
    </row>
    <row r="92" spans="1:20" x14ac:dyDescent="0.2">
      <c r="A92" s="164"/>
      <c r="O92" s="157"/>
      <c r="P92" s="157"/>
      <c r="Q92" s="157"/>
      <c r="R92" s="157"/>
      <c r="S92" s="156"/>
      <c r="T92" s="116"/>
    </row>
    <row r="93" spans="1:20" s="314" customFormat="1" ht="19.899999999999999" customHeight="1" x14ac:dyDescent="0.2">
      <c r="A93" s="323">
        <f>'2-Expenditures'!A93</f>
        <v>0</v>
      </c>
      <c r="B93" s="118" t="s">
        <v>2613</v>
      </c>
      <c r="C93" s="312"/>
      <c r="D93" s="312"/>
      <c r="E93" s="312"/>
      <c r="F93" s="312"/>
      <c r="G93" s="312"/>
      <c r="H93" s="312"/>
      <c r="I93" s="312"/>
      <c r="J93" s="373"/>
      <c r="K93" s="312"/>
      <c r="L93" s="373"/>
      <c r="M93" s="312"/>
      <c r="N93"/>
      <c r="O93" s="387"/>
      <c r="P93" s="387"/>
      <c r="Q93" s="387"/>
      <c r="R93" s="387"/>
      <c r="S93" s="313"/>
    </row>
    <row r="94" spans="1:20" ht="25.5" x14ac:dyDescent="0.2">
      <c r="A94" s="164" t="str">
        <f>'2-Expenditures'!A94</f>
        <v>Include?</v>
      </c>
      <c r="B94" s="349" t="s">
        <v>2317</v>
      </c>
      <c r="C94" s="468" t="s">
        <v>2318</v>
      </c>
      <c r="D94" s="469"/>
      <c r="E94" s="395" t="s">
        <v>2292</v>
      </c>
      <c r="F94" s="395" t="s">
        <v>2293</v>
      </c>
      <c r="G94" s="395" t="s">
        <v>2294</v>
      </c>
      <c r="H94" s="395" t="s">
        <v>2295</v>
      </c>
      <c r="I94" s="368" t="s">
        <v>2314</v>
      </c>
      <c r="J94" s="383" t="s">
        <v>2291</v>
      </c>
      <c r="K94" s="368" t="s">
        <v>2338</v>
      </c>
      <c r="L94" s="547" t="s">
        <v>2337</v>
      </c>
      <c r="M94" s="351" t="s">
        <v>2430</v>
      </c>
      <c r="O94" s="404" t="s">
        <v>2292</v>
      </c>
      <c r="P94" s="397" t="s">
        <v>2293</v>
      </c>
      <c r="Q94" s="397" t="s">
        <v>2294</v>
      </c>
      <c r="R94" s="397" t="s">
        <v>2295</v>
      </c>
      <c r="S94" s="398" t="s">
        <v>2430</v>
      </c>
      <c r="T94" s="120"/>
    </row>
    <row r="95" spans="1:20" x14ac:dyDescent="0.2">
      <c r="A95" s="164" t="str">
        <f>'2-Expenditures'!A95</f>
        <v>Y</v>
      </c>
      <c r="B95" s="352" t="str">
        <f ca="1">IF(A95="N",B94,IF(LEN(B94)&lt;&gt;1,"A",IFERROR(CHAR(CODE(LOOKUP(2,1/($B$94:OFFSET(B95,-1,0)&lt;&gt;""),$B$94:OFFSET(B95,-1,0)))+1),"A")))</f>
        <v>A</v>
      </c>
      <c r="C95" s="460" t="str">
        <f>'2-Expenditures'!C95</f>
        <v>Centrally Appropriated / POTS Costs</v>
      </c>
      <c r="D95" s="470"/>
      <c r="E95" s="154"/>
      <c r="F95" s="154"/>
      <c r="G95" s="154"/>
      <c r="H95" s="154"/>
      <c r="I95" s="147">
        <f>'2-Expenditures'!I95</f>
        <v>0</v>
      </c>
      <c r="J95" s="159">
        <f ca="1">'2-Expenditures'!J95</f>
        <v>0</v>
      </c>
      <c r="K95" s="158">
        <f ca="1">SUM(I95:J95)</f>
        <v>0</v>
      </c>
      <c r="L95" s="548" t="s">
        <v>2632</v>
      </c>
      <c r="M95" s="152" t="b">
        <f t="shared" ref="M95:M109" si="36">SUM(E95:H95)=I95</f>
        <v>1</v>
      </c>
      <c r="O95" s="406">
        <f t="shared" ref="O95:O109" si="37">IFERROR(E95/$I95,0)</f>
        <v>0</v>
      </c>
      <c r="P95" s="402">
        <f t="shared" ref="P95:P109" si="38">IFERROR(F95/$I95,0)</f>
        <v>0</v>
      </c>
      <c r="Q95" s="402">
        <f t="shared" ref="Q95:Q109" si="39">IFERROR(G95/$I95,0)</f>
        <v>0</v>
      </c>
      <c r="R95" s="402">
        <f t="shared" ref="R95:R109" si="40">IFERROR(H95/$I95,0)</f>
        <v>0</v>
      </c>
      <c r="S95" s="403" t="str">
        <f>IF(I95&gt;0,SUM(O95:R95)=1,"")</f>
        <v/>
      </c>
      <c r="T95" s="116"/>
    </row>
    <row r="96" spans="1:20" x14ac:dyDescent="0.2">
      <c r="A96" s="164" t="str">
        <f>'2-Expenditures'!A96</f>
        <v>Y</v>
      </c>
      <c r="B96" s="352" t="str">
        <f ca="1">IF(A96="N",B95,IF(LEN(B95)&lt;&gt;1,"A",IFERROR(CHAR(CODE(LOOKUP(2,1/($B$94:OFFSET(B96,-1,0)&lt;&gt;""),$B$94:OFFSET(B96,-1,0)))+1),"A")))</f>
        <v>B</v>
      </c>
      <c r="C96" s="460" t="str">
        <f>'2-Expenditures'!C96</f>
        <v>Non-Standard and Agency-Specific FTE Costs</v>
      </c>
      <c r="D96" s="470"/>
      <c r="E96" s="154"/>
      <c r="F96" s="154"/>
      <c r="G96" s="154"/>
      <c r="H96" s="154"/>
      <c r="I96" s="147">
        <f>'2-Expenditures'!I96</f>
        <v>0</v>
      </c>
      <c r="J96" s="159">
        <f>'2-Expenditures'!J96</f>
        <v>0</v>
      </c>
      <c r="K96" s="158">
        <f>SUM(I96:J96)</f>
        <v>0</v>
      </c>
      <c r="L96" s="548" t="s">
        <v>2289</v>
      </c>
      <c r="M96" s="152" t="b">
        <f t="shared" si="36"/>
        <v>1</v>
      </c>
      <c r="O96" s="406">
        <f t="shared" si="37"/>
        <v>0</v>
      </c>
      <c r="P96" s="402">
        <f t="shared" si="38"/>
        <v>0</v>
      </c>
      <c r="Q96" s="402">
        <f t="shared" si="39"/>
        <v>0</v>
      </c>
      <c r="R96" s="402">
        <f t="shared" si="40"/>
        <v>0</v>
      </c>
      <c r="S96" s="403" t="str">
        <f>IF(I96&gt;0,SUM(O96:R96)=1,"")</f>
        <v/>
      </c>
      <c r="T96" s="116"/>
    </row>
    <row r="97" spans="1:22" x14ac:dyDescent="0.2">
      <c r="A97" s="164" t="str">
        <f>'2-Expenditures'!A97</f>
        <v>Y</v>
      </c>
      <c r="B97" s="352" t="str">
        <f ca="1">IF(A97="N",B96,IF(LEN(B96)&lt;&gt;1,"A",IFERROR(CHAR(CODE(LOOKUP(2,1/($B$94:OFFSET(B97,-1,0)&lt;&gt;""),$B$94:OFFSET(B97,-1,0)))+1),"A")))</f>
        <v>C</v>
      </c>
      <c r="C97" s="460" t="str">
        <f>'2-Expenditures'!C97</f>
        <v>Legal Services</v>
      </c>
      <c r="D97" s="470"/>
      <c r="E97" s="154"/>
      <c r="F97" s="154"/>
      <c r="G97" s="154"/>
      <c r="H97" s="154"/>
      <c r="I97" s="147">
        <f>'2-Expenditures'!I97</f>
        <v>0</v>
      </c>
      <c r="J97" s="420"/>
      <c r="K97" s="158">
        <f t="shared" ref="K97:K108" si="41">SUM(I97:J97)</f>
        <v>0</v>
      </c>
      <c r="L97" s="548" t="s">
        <v>33</v>
      </c>
      <c r="M97" s="152" t="b">
        <f t="shared" si="36"/>
        <v>1</v>
      </c>
      <c r="O97" s="406">
        <f t="shared" si="37"/>
        <v>0</v>
      </c>
      <c r="P97" s="402">
        <f t="shared" si="38"/>
        <v>0</v>
      </c>
      <c r="Q97" s="402">
        <f t="shared" si="39"/>
        <v>0</v>
      </c>
      <c r="R97" s="402">
        <f t="shared" si="40"/>
        <v>0</v>
      </c>
      <c r="S97" s="403" t="str">
        <f>IF(I97&gt;0,SUM(O97:R97)=1,"")</f>
        <v/>
      </c>
      <c r="T97" s="116"/>
    </row>
    <row r="98" spans="1:22" ht="12.75" customHeight="1" x14ac:dyDescent="0.2">
      <c r="A98" s="164" t="str">
        <f>'2-Expenditures'!A98</f>
        <v>Y</v>
      </c>
      <c r="B98" s="352" t="str">
        <f ca="1">IF(A98="N",B97,IF(LEN(B97)&lt;&gt;1,"A",IFERROR(CHAR(CODE(LOOKUP(2,1/($B$94:OFFSET(B98,-1,0)&lt;&gt;""),$B$94:OFFSET(B98,-1,0)))+1),"A")))</f>
        <v>D</v>
      </c>
      <c r="C98" s="460" t="str">
        <f>'2-Expenditures'!C98</f>
        <v>Computer Programming - Established (Budget Year)</v>
      </c>
      <c r="D98" s="470"/>
      <c r="E98" s="154"/>
      <c r="F98" s="154"/>
      <c r="G98" s="154"/>
      <c r="H98" s="154"/>
      <c r="I98" s="147">
        <f>'2-Expenditures'!I98</f>
        <v>0</v>
      </c>
      <c r="J98" s="421"/>
      <c r="K98" s="158">
        <f t="shared" si="41"/>
        <v>0</v>
      </c>
      <c r="L98" s="549"/>
      <c r="M98" s="152" t="b">
        <f t="shared" si="36"/>
        <v>1</v>
      </c>
      <c r="O98" s="406">
        <f t="shared" si="37"/>
        <v>0</v>
      </c>
      <c r="P98" s="402">
        <f t="shared" si="38"/>
        <v>0</v>
      </c>
      <c r="Q98" s="402">
        <f t="shared" si="39"/>
        <v>0</v>
      </c>
      <c r="R98" s="402">
        <f t="shared" si="40"/>
        <v>0</v>
      </c>
      <c r="S98" s="403" t="str">
        <f t="shared" ref="S98:S108" si="42">IF(I98&gt;0,SUM(O98:R98)=1,"")</f>
        <v/>
      </c>
      <c r="T98" s="116"/>
    </row>
    <row r="99" spans="1:22" ht="12.75" customHeight="1" x14ac:dyDescent="0.2">
      <c r="A99" s="164" t="str">
        <f>'2-Expenditures'!A99</f>
        <v>Y</v>
      </c>
      <c r="B99" s="352" t="str">
        <f ca="1">IF(A99="N",B98,IF(LEN(B98)&lt;&gt;1,"A",IFERROR(CHAR(CODE(LOOKUP(2,1/($B$94:OFFSET(B99,-1,0)&lt;&gt;""),$B$94:OFFSET(B99,-1,0)))+1),"A")))</f>
        <v>E</v>
      </c>
      <c r="C99" s="460" t="str">
        <f>'2-Expenditures'!C99</f>
        <v>Computer Programming - Emerging (Budget Year)</v>
      </c>
      <c r="D99" s="470"/>
      <c r="E99" s="154"/>
      <c r="F99" s="154"/>
      <c r="G99" s="154"/>
      <c r="H99" s="154"/>
      <c r="I99" s="147">
        <f>'2-Expenditures'!I99</f>
        <v>0</v>
      </c>
      <c r="J99" s="421"/>
      <c r="K99" s="158">
        <f t="shared" si="41"/>
        <v>0</v>
      </c>
      <c r="L99" s="549"/>
      <c r="M99" s="152" t="b">
        <f t="shared" si="36"/>
        <v>1</v>
      </c>
      <c r="O99" s="406">
        <f t="shared" si="37"/>
        <v>0</v>
      </c>
      <c r="P99" s="402">
        <f t="shared" si="38"/>
        <v>0</v>
      </c>
      <c r="Q99" s="402">
        <f t="shared" si="39"/>
        <v>0</v>
      </c>
      <c r="R99" s="402">
        <f t="shared" si="40"/>
        <v>0</v>
      </c>
      <c r="S99" s="403" t="str">
        <f t="shared" si="42"/>
        <v/>
      </c>
      <c r="T99" s="116"/>
    </row>
    <row r="100" spans="1:22" ht="12.75" customHeight="1" x14ac:dyDescent="0.2">
      <c r="A100" s="164" t="str">
        <f>'2-Expenditures'!A100</f>
        <v>Y</v>
      </c>
      <c r="B100" s="352" t="str">
        <f ca="1">IF(A100="N",B99,IF(LEN(B99)&lt;&gt;1,"A",IFERROR(CHAR(CODE(LOOKUP(2,1/($B$94:OFFSET(B100,-1,0)&lt;&gt;""),$B$94:OFFSET(B100,-1,0)))+1),"A")))</f>
        <v>F</v>
      </c>
      <c r="C100" s="460" t="str">
        <f>'2-Expenditures'!C100</f>
        <v>2WD Travel Mileage</v>
      </c>
      <c r="D100" s="470"/>
      <c r="E100" s="154"/>
      <c r="F100" s="154"/>
      <c r="G100" s="154"/>
      <c r="H100" s="154"/>
      <c r="I100" s="147">
        <f>'2-Expenditures'!I100</f>
        <v>0</v>
      </c>
      <c r="J100" s="421"/>
      <c r="K100" s="158">
        <f t="shared" si="41"/>
        <v>0</v>
      </c>
      <c r="L100" s="548" t="s">
        <v>2289</v>
      </c>
      <c r="M100" s="152" t="b">
        <f t="shared" si="36"/>
        <v>1</v>
      </c>
      <c r="O100" s="406">
        <f t="shared" si="37"/>
        <v>0</v>
      </c>
      <c r="P100" s="402">
        <f t="shared" si="38"/>
        <v>0</v>
      </c>
      <c r="Q100" s="402">
        <f t="shared" si="39"/>
        <v>0</v>
      </c>
      <c r="R100" s="402">
        <f t="shared" si="40"/>
        <v>0</v>
      </c>
      <c r="S100" s="403" t="str">
        <f t="shared" si="42"/>
        <v/>
      </c>
      <c r="T100" s="116"/>
    </row>
    <row r="101" spans="1:22" ht="12.75" customHeight="1" x14ac:dyDescent="0.2">
      <c r="A101" s="164" t="str">
        <f>'2-Expenditures'!A101</f>
        <v>Y</v>
      </c>
      <c r="B101" s="352" t="str">
        <f ca="1">IF(A101="N",B100,IF(LEN(B100)&lt;&gt;1,"A",IFERROR(CHAR(CODE(LOOKUP(2,1/($B$94:OFFSET(B101,-1,0)&lt;&gt;""),$B$94:OFFSET(B101,-1,0)))+1),"A")))</f>
        <v>G</v>
      </c>
      <c r="C101" s="460" t="str">
        <f>'2-Expenditures'!C101</f>
        <v>4WD Travel Mileage</v>
      </c>
      <c r="D101" s="470"/>
      <c r="E101" s="154"/>
      <c r="F101" s="154"/>
      <c r="G101" s="154"/>
      <c r="H101" s="154"/>
      <c r="I101" s="147">
        <f>'2-Expenditures'!I101</f>
        <v>0</v>
      </c>
      <c r="J101" s="421"/>
      <c r="K101" s="158">
        <f t="shared" si="41"/>
        <v>0</v>
      </c>
      <c r="L101" s="548" t="s">
        <v>2289</v>
      </c>
      <c r="M101" s="152" t="b">
        <f t="shared" si="36"/>
        <v>1</v>
      </c>
      <c r="O101" s="406">
        <f t="shared" si="37"/>
        <v>0</v>
      </c>
      <c r="P101" s="402">
        <f t="shared" si="38"/>
        <v>0</v>
      </c>
      <c r="Q101" s="402">
        <f t="shared" si="39"/>
        <v>0</v>
      </c>
      <c r="R101" s="402">
        <f t="shared" si="40"/>
        <v>0</v>
      </c>
      <c r="S101" s="403" t="str">
        <f t="shared" si="42"/>
        <v/>
      </c>
      <c r="T101" s="116"/>
    </row>
    <row r="102" spans="1:22" s="115" customFormat="1" ht="12.75" hidden="1" customHeight="1" outlineLevel="1" x14ac:dyDescent="0.2">
      <c r="A102" s="164" t="str">
        <f>'2-Expenditures'!A102</f>
        <v>N</v>
      </c>
      <c r="B102" s="352" t="str">
        <f ca="1">IF(A102="N",B101,IF(LEN(B101)&lt;&gt;1,"A",IFERROR(CHAR(CODE(LOOKUP(2,1/($B$94:OFFSET(B102,-1,0)&lt;&gt;""),$B$94:OFFSET(B102,-1,0)))+1),"A")))</f>
        <v>G</v>
      </c>
      <c r="C102" s="460" t="str">
        <f>'2-Expenditures'!C102</f>
        <v>GenTax Programming</v>
      </c>
      <c r="D102" s="470"/>
      <c r="E102" s="154"/>
      <c r="F102" s="154"/>
      <c r="G102" s="154"/>
      <c r="H102" s="154"/>
      <c r="I102" s="147">
        <f>'2-Expenditures'!I102</f>
        <v>0</v>
      </c>
      <c r="J102" s="421"/>
      <c r="K102" s="158">
        <f t="shared" si="41"/>
        <v>0</v>
      </c>
      <c r="L102" s="548" t="s">
        <v>2289</v>
      </c>
      <c r="M102" s="152" t="b">
        <f t="shared" si="36"/>
        <v>1</v>
      </c>
      <c r="N102"/>
      <c r="O102" s="406">
        <f t="shared" si="37"/>
        <v>0</v>
      </c>
      <c r="P102" s="402">
        <f t="shared" si="38"/>
        <v>0</v>
      </c>
      <c r="Q102" s="402">
        <f t="shared" si="39"/>
        <v>0</v>
      </c>
      <c r="R102" s="402">
        <f t="shared" si="40"/>
        <v>0</v>
      </c>
      <c r="S102" s="403" t="str">
        <f t="shared" si="42"/>
        <v/>
      </c>
      <c r="T102" s="104"/>
      <c r="U102" s="116"/>
      <c r="V102" s="116"/>
    </row>
    <row r="103" spans="1:22" s="115" customFormat="1" ht="12.75" hidden="1" customHeight="1" outlineLevel="1" x14ac:dyDescent="0.2">
      <c r="A103" s="164" t="str">
        <f>'2-Expenditures'!A103</f>
        <v>N</v>
      </c>
      <c r="B103" s="352" t="str">
        <f ca="1">IF(A103="N",B102,IF(LEN(B102)&lt;&gt;1,"A",IFERROR(CHAR(CODE(LOOKUP(2,1/($B$94:OFFSET(B103,-1,0)&lt;&gt;""),$B$94:OFFSET(B103,-1,0)))+1),"A")))</f>
        <v>G</v>
      </c>
      <c r="C103" s="460" t="str">
        <f>'2-Expenditures'!C103</f>
        <v>ISD Programming Support</v>
      </c>
      <c r="D103" s="470"/>
      <c r="E103" s="154"/>
      <c r="F103" s="154"/>
      <c r="G103" s="154"/>
      <c r="H103" s="154"/>
      <c r="I103" s="147">
        <f>'2-Expenditures'!I103</f>
        <v>0</v>
      </c>
      <c r="J103" s="421"/>
      <c r="K103" s="158">
        <f t="shared" si="41"/>
        <v>0</v>
      </c>
      <c r="L103" s="548" t="s">
        <v>2289</v>
      </c>
      <c r="M103" s="152" t="b">
        <f t="shared" si="36"/>
        <v>1</v>
      </c>
      <c r="N103"/>
      <c r="O103" s="406">
        <f t="shared" si="37"/>
        <v>0</v>
      </c>
      <c r="P103" s="402">
        <f t="shared" si="38"/>
        <v>0</v>
      </c>
      <c r="Q103" s="402">
        <f t="shared" si="39"/>
        <v>0</v>
      </c>
      <c r="R103" s="402">
        <f t="shared" si="40"/>
        <v>0</v>
      </c>
      <c r="S103" s="403" t="str">
        <f t="shared" si="42"/>
        <v/>
      </c>
      <c r="T103" s="116"/>
      <c r="U103" s="116"/>
      <c r="V103" s="116"/>
    </row>
    <row r="104" spans="1:22" s="115" customFormat="1" ht="12.75" hidden="1" customHeight="1" outlineLevel="1" x14ac:dyDescent="0.2">
      <c r="A104" s="164" t="str">
        <f>'2-Expenditures'!A104</f>
        <v>N</v>
      </c>
      <c r="B104" s="352" t="str">
        <f ca="1">IF(A104="N",B103,IF(LEN(B103)&lt;&gt;1,"A",IFERROR(CHAR(CODE(LOOKUP(2,1/($B$94:OFFSET(B104,-1,0)&lt;&gt;""),$B$94:OFFSET(B104,-1,0)))+1),"A")))</f>
        <v>G</v>
      </c>
      <c r="C104" s="460" t="str">
        <f>'2-Expenditures'!C104</f>
        <v>Office of Research and Analysis</v>
      </c>
      <c r="D104" s="470"/>
      <c r="E104" s="154"/>
      <c r="F104" s="154"/>
      <c r="G104" s="154"/>
      <c r="H104" s="154"/>
      <c r="I104" s="147">
        <f>'2-Expenditures'!I104</f>
        <v>0</v>
      </c>
      <c r="J104" s="421"/>
      <c r="K104" s="158">
        <f t="shared" si="41"/>
        <v>0</v>
      </c>
      <c r="L104" s="548" t="s">
        <v>2289</v>
      </c>
      <c r="M104" s="152" t="b">
        <f t="shared" si="36"/>
        <v>1</v>
      </c>
      <c r="N104"/>
      <c r="O104" s="406">
        <f t="shared" si="37"/>
        <v>0</v>
      </c>
      <c r="P104" s="402">
        <f t="shared" si="38"/>
        <v>0</v>
      </c>
      <c r="Q104" s="402">
        <f t="shared" si="39"/>
        <v>0</v>
      </c>
      <c r="R104" s="402">
        <f t="shared" si="40"/>
        <v>0</v>
      </c>
      <c r="S104" s="403" t="str">
        <f t="shared" si="42"/>
        <v/>
      </c>
      <c r="T104" s="116"/>
      <c r="U104" s="116"/>
      <c r="V104" s="116"/>
    </row>
    <row r="105" spans="1:22" s="115" customFormat="1" ht="12.75" hidden="1" customHeight="1" outlineLevel="1" x14ac:dyDescent="0.2">
      <c r="A105" s="164" t="str">
        <f>'2-Expenditures'!A105</f>
        <v>N</v>
      </c>
      <c r="B105" s="352" t="str">
        <f ca="1">IF(A105="N",B104,IF(LEN(B104)&lt;&gt;1,"A",IFERROR(CHAR(CODE(LOOKUP(2,1/($B$94:OFFSET(B105,-1,0)&lt;&gt;""),$B$94:OFFSET(B105,-1,0)))+1),"A")))</f>
        <v>G</v>
      </c>
      <c r="C105" s="460" t="str">
        <f>'2-Expenditures'!C105</f>
        <v>User Acceptance Testing</v>
      </c>
      <c r="D105" s="470"/>
      <c r="E105" s="154"/>
      <c r="F105" s="154"/>
      <c r="G105" s="154"/>
      <c r="H105" s="154"/>
      <c r="I105" s="147">
        <f>'2-Expenditures'!I105</f>
        <v>0</v>
      </c>
      <c r="J105" s="421"/>
      <c r="K105" s="158">
        <f t="shared" si="41"/>
        <v>0</v>
      </c>
      <c r="L105" s="548" t="s">
        <v>2289</v>
      </c>
      <c r="M105" s="152" t="b">
        <f t="shared" si="36"/>
        <v>1</v>
      </c>
      <c r="N105"/>
      <c r="O105" s="406">
        <f t="shared" si="37"/>
        <v>0</v>
      </c>
      <c r="P105" s="402">
        <f t="shared" si="38"/>
        <v>0</v>
      </c>
      <c r="Q105" s="402">
        <f t="shared" si="39"/>
        <v>0</v>
      </c>
      <c r="R105" s="402">
        <f t="shared" si="40"/>
        <v>0</v>
      </c>
      <c r="S105" s="403" t="str">
        <f t="shared" si="42"/>
        <v/>
      </c>
      <c r="T105" s="116"/>
      <c r="U105" s="116"/>
      <c r="V105" s="116"/>
    </row>
    <row r="106" spans="1:22" s="115" customFormat="1" ht="13.5" hidden="1" customHeight="1" outlineLevel="1" x14ac:dyDescent="0.2">
      <c r="A106" s="164" t="str">
        <f>'2-Expenditures'!A106</f>
        <v>N</v>
      </c>
      <c r="B106" s="352" t="str">
        <f ca="1">IF(A106="N",B105,IF(LEN(B105)&lt;&gt;1,"A",IFERROR(CHAR(CODE(LOOKUP(2,1/($B$94:OFFSET(B106,-1,0)&lt;&gt;""),$B$94:OFFSET(B106,-1,0)))+1),"A")))</f>
        <v>G</v>
      </c>
      <c r="C106" s="461" t="str">
        <f>'2-Expenditures'!C106</f>
        <v>DRIVES Programming</v>
      </c>
      <c r="D106" s="471"/>
      <c r="E106" s="154"/>
      <c r="F106" s="154"/>
      <c r="G106" s="154"/>
      <c r="H106" s="154"/>
      <c r="I106" s="147">
        <f>'2-Expenditures'!I106</f>
        <v>0</v>
      </c>
      <c r="J106" s="421"/>
      <c r="K106" s="158">
        <f t="shared" si="41"/>
        <v>0</v>
      </c>
      <c r="L106" s="548" t="s">
        <v>2289</v>
      </c>
      <c r="M106" s="152" t="b">
        <f t="shared" si="36"/>
        <v>1</v>
      </c>
      <c r="N106"/>
      <c r="O106" s="406">
        <f t="shared" si="37"/>
        <v>0</v>
      </c>
      <c r="P106" s="402">
        <f t="shared" si="38"/>
        <v>0</v>
      </c>
      <c r="Q106" s="402">
        <f t="shared" si="39"/>
        <v>0</v>
      </c>
      <c r="R106" s="402">
        <f t="shared" si="40"/>
        <v>0</v>
      </c>
      <c r="S106" s="403" t="str">
        <f t="shared" si="42"/>
        <v/>
      </c>
      <c r="T106" s="116"/>
      <c r="U106" s="116"/>
      <c r="V106" s="116"/>
    </row>
    <row r="107" spans="1:22" s="115" customFormat="1" ht="13.5" customHeight="1" collapsed="1" x14ac:dyDescent="0.2">
      <c r="A107" s="164" t="str">
        <f>'2-Expenditures'!A107</f>
        <v>N</v>
      </c>
      <c r="B107" s="352" t="str">
        <f ca="1">IF(A107="N",B106,IF(LEN(B106)&lt;&gt;1,"A",IFERROR(CHAR(CODE(LOOKUP(2,1/($B$94:OFFSET(B107,-1,0)&lt;&gt;""),$B$94:OFFSET(B107,-1,0)))+1),"A")))</f>
        <v>G</v>
      </c>
      <c r="C107" s="461">
        <f>'2-Expenditures'!C107</f>
        <v>0</v>
      </c>
      <c r="D107" s="471"/>
      <c r="E107" s="154"/>
      <c r="F107" s="154"/>
      <c r="G107" s="154"/>
      <c r="H107" s="154"/>
      <c r="I107" s="147">
        <f>'2-Expenditures'!I107</f>
        <v>0</v>
      </c>
      <c r="J107" s="421"/>
      <c r="K107" s="158">
        <f t="shared" si="41"/>
        <v>0</v>
      </c>
      <c r="L107" s="548" t="s">
        <v>2289</v>
      </c>
      <c r="M107" s="152" t="b">
        <f t="shared" si="36"/>
        <v>1</v>
      </c>
      <c r="N107"/>
      <c r="O107" s="406">
        <f t="shared" si="37"/>
        <v>0</v>
      </c>
      <c r="P107" s="402">
        <f t="shared" si="38"/>
        <v>0</v>
      </c>
      <c r="Q107" s="402">
        <f t="shared" si="39"/>
        <v>0</v>
      </c>
      <c r="R107" s="402">
        <f t="shared" si="40"/>
        <v>0</v>
      </c>
      <c r="S107" s="403" t="str">
        <f t="shared" si="42"/>
        <v/>
      </c>
      <c r="T107" s="116"/>
      <c r="U107" s="116"/>
      <c r="V107" s="116"/>
    </row>
    <row r="108" spans="1:22" s="115" customFormat="1" ht="13.5" customHeight="1" thickBot="1" x14ac:dyDescent="0.25">
      <c r="A108" s="164" t="str">
        <f>'2-Expenditures'!A108</f>
        <v>N</v>
      </c>
      <c r="B108" s="352" t="str">
        <f ca="1">IF(A108="N",B107,IF(LEN(B107)&lt;&gt;1,"A",IFERROR(CHAR(CODE(LOOKUP(2,1/($B$94:OFFSET(B108,-1,0)&lt;&gt;""),$B$94:OFFSET(B108,-1,0)))+1),"A")))</f>
        <v>G</v>
      </c>
      <c r="C108" s="461">
        <f>'2-Expenditures'!C108</f>
        <v>0</v>
      </c>
      <c r="D108" s="471"/>
      <c r="E108" s="154"/>
      <c r="F108" s="154"/>
      <c r="G108" s="154"/>
      <c r="H108" s="154"/>
      <c r="I108" s="147">
        <f>'2-Expenditures'!I108</f>
        <v>0</v>
      </c>
      <c r="J108" s="435"/>
      <c r="K108" s="158">
        <f t="shared" si="41"/>
        <v>0</v>
      </c>
      <c r="L108" s="548" t="s">
        <v>2289</v>
      </c>
      <c r="M108" s="152" t="b">
        <f t="shared" si="36"/>
        <v>1</v>
      </c>
      <c r="N108"/>
      <c r="O108" s="406">
        <f t="shared" si="37"/>
        <v>0</v>
      </c>
      <c r="P108" s="402">
        <f t="shared" si="38"/>
        <v>0</v>
      </c>
      <c r="Q108" s="402">
        <f t="shared" si="39"/>
        <v>0</v>
      </c>
      <c r="R108" s="402">
        <f t="shared" si="40"/>
        <v>0</v>
      </c>
      <c r="S108" s="403" t="str">
        <f t="shared" si="42"/>
        <v/>
      </c>
      <c r="T108" s="116"/>
      <c r="U108" s="116"/>
      <c r="V108" s="116"/>
    </row>
    <row r="109" spans="1:22" s="115" customFormat="1" ht="13.5" thickTop="1" x14ac:dyDescent="0.2">
      <c r="A109" s="164">
        <f>'2-Expenditures'!A109</f>
        <v>0</v>
      </c>
      <c r="B109" s="354" t="str">
        <f ca="1">IFERROR(CHAR(CODE(LOOKUP(2,1/(B95:OFFSET(B109,-1,0)&lt;&gt;""),B95:OFFSET(B109,-1,0)))+1),"A")</f>
        <v>H</v>
      </c>
      <c r="C109" s="462" t="s">
        <v>2321</v>
      </c>
      <c r="D109" s="472"/>
      <c r="E109" s="380">
        <f ca="1">SUMIFS(E95:OFFSET(E109,-1,0),$A95:OFFSET($A109,-1,0),"Y")</f>
        <v>0</v>
      </c>
      <c r="F109" s="380">
        <f ca="1">SUMIFS(F95:OFFSET(F109,-1,0),$A95:OFFSET($A109,-1,0),"Y")</f>
        <v>0</v>
      </c>
      <c r="G109" s="380">
        <f ca="1">SUMIFS(G95:OFFSET(G109,-1,0),$A95:OFFSET($A109,-1,0),"Y")</f>
        <v>0</v>
      </c>
      <c r="H109" s="380">
        <f ca="1">SUMIFS(H95:OFFSET(H109,-1,0),$A95:OFFSET($A109,-1,0),"Y")</f>
        <v>0</v>
      </c>
      <c r="I109" s="376">
        <f ca="1">SUMIFS(I95:OFFSET(I109,-1,0),$A95:OFFSET($A109,-1,0),"Y")</f>
        <v>0</v>
      </c>
      <c r="J109" s="376">
        <f ca="1">SUMIFS(J95:OFFSET(J109,-1,0),$A95:OFFSET($A109,-1,0),"Y")</f>
        <v>0</v>
      </c>
      <c r="K109" s="376">
        <f ca="1">SUMIFS(K95:OFFSET(K109,-1,0),$A95:OFFSET($A109,-1,0),"Y")</f>
        <v>0</v>
      </c>
      <c r="L109" s="380"/>
      <c r="M109" s="384" t="b">
        <f t="shared" ca="1" si="36"/>
        <v>1</v>
      </c>
      <c r="N109"/>
      <c r="O109" s="399">
        <f t="shared" ca="1" si="37"/>
        <v>0</v>
      </c>
      <c r="P109" s="399">
        <f t="shared" ca="1" si="38"/>
        <v>0</v>
      </c>
      <c r="Q109" s="399">
        <f t="shared" ca="1" si="39"/>
        <v>0</v>
      </c>
      <c r="R109" s="399">
        <f t="shared" ca="1" si="40"/>
        <v>0</v>
      </c>
      <c r="S109" s="400" t="str">
        <f t="shared" ref="S109" ca="1" si="43">IF(I109&gt;0,SUM(O109:R109)=1,"")</f>
        <v/>
      </c>
      <c r="T109" s="182" t="s">
        <v>2569</v>
      </c>
      <c r="U109" s="116"/>
      <c r="V109" s="116"/>
    </row>
    <row r="110" spans="1:22" s="115" customFormat="1" x14ac:dyDescent="0.2">
      <c r="A110" s="164">
        <f>'2-Expenditures'!A110</f>
        <v>0</v>
      </c>
      <c r="B110" s="116"/>
      <c r="C110" s="116"/>
      <c r="D110" s="116"/>
      <c r="E110" s="116"/>
      <c r="F110" s="116"/>
      <c r="G110" s="116"/>
      <c r="H110" s="116"/>
      <c r="I110" s="116"/>
      <c r="J110" s="116"/>
      <c r="K110" s="116"/>
      <c r="L110" s="546"/>
      <c r="M110" s="156"/>
      <c r="N110"/>
      <c r="O110"/>
      <c r="P110"/>
      <c r="Q110"/>
      <c r="R110"/>
      <c r="S110" s="391"/>
      <c r="T110" s="116"/>
      <c r="U110" s="116"/>
      <c r="V110" s="116"/>
    </row>
    <row r="111" spans="1:22" s="314" customFormat="1" ht="19.899999999999999" customHeight="1" x14ac:dyDescent="0.2">
      <c r="A111" s="323">
        <f>'2-Expenditures'!A111</f>
        <v>0</v>
      </c>
      <c r="B111" s="118" t="s">
        <v>2401</v>
      </c>
      <c r="C111" s="312"/>
      <c r="D111" s="312"/>
      <c r="E111" s="312"/>
      <c r="F111" s="312"/>
      <c r="G111" s="312"/>
      <c r="H111" s="312"/>
      <c r="I111" s="312"/>
      <c r="J111" s="312"/>
      <c r="K111" s="312"/>
      <c r="L111" s="373"/>
      <c r="M111" s="312"/>
      <c r="N111"/>
      <c r="O111" s="387"/>
      <c r="P111" s="387"/>
      <c r="Q111" s="387"/>
      <c r="R111" s="387"/>
      <c r="S111" s="313"/>
    </row>
    <row r="112" spans="1:22" s="115" customFormat="1" ht="25.5" x14ac:dyDescent="0.2">
      <c r="A112" s="164" t="str">
        <f>'2-Expenditures'!A112</f>
        <v>Include?</v>
      </c>
      <c r="B112" s="349" t="s">
        <v>2317</v>
      </c>
      <c r="C112" s="392" t="s">
        <v>2318</v>
      </c>
      <c r="D112" s="465"/>
      <c r="E112" s="395" t="s">
        <v>2292</v>
      </c>
      <c r="F112" s="395" t="s">
        <v>2293</v>
      </c>
      <c r="G112" s="395" t="s">
        <v>2294</v>
      </c>
      <c r="H112" s="395" t="s">
        <v>2295</v>
      </c>
      <c r="I112" s="351" t="s">
        <v>2314</v>
      </c>
      <c r="J112" s="396" t="s">
        <v>2291</v>
      </c>
      <c r="K112" s="368" t="s">
        <v>2338</v>
      </c>
      <c r="L112" s="557" t="s">
        <v>2337</v>
      </c>
      <c r="M112" s="351" t="s">
        <v>2430</v>
      </c>
      <c r="N112"/>
      <c r="O112" s="404" t="s">
        <v>2292</v>
      </c>
      <c r="P112" s="397" t="s">
        <v>2293</v>
      </c>
      <c r="Q112" s="397" t="s">
        <v>2294</v>
      </c>
      <c r="R112" s="397" t="s">
        <v>2295</v>
      </c>
      <c r="S112" s="398" t="s">
        <v>2430</v>
      </c>
      <c r="T112" s="116"/>
      <c r="U112" s="116"/>
      <c r="V112" s="116"/>
    </row>
    <row r="113" spans="1:22" s="115" customFormat="1" x14ac:dyDescent="0.2">
      <c r="A113" s="164" t="str">
        <f>'2-Expenditures'!A113</f>
        <v>Y</v>
      </c>
      <c r="B113" s="352" t="str">
        <f ca="1">IF(A113="N",B112,IF(LEN(B112)&lt;&gt;1,"A",IFERROR(CHAR(CODE(LOOKUP(2,1/($B$112:OFFSET(B113,-1,0)&lt;&gt;""),$B$112:OFFSET(B113,-1,0)))+1),"A")))</f>
        <v>A</v>
      </c>
      <c r="C113" s="463">
        <f>'2-Expenditures'!C113</f>
        <v>0</v>
      </c>
      <c r="D113" s="466"/>
      <c r="E113" s="154"/>
      <c r="F113" s="154"/>
      <c r="G113" s="154"/>
      <c r="H113" s="154"/>
      <c r="I113" s="123">
        <f>'2-Expenditures'!I113</f>
        <v>0</v>
      </c>
      <c r="J113" s="420"/>
      <c r="K113" s="158">
        <f>SUM(I113:J113)</f>
        <v>0</v>
      </c>
      <c r="L113" s="549"/>
      <c r="M113" s="152" t="b">
        <f t="shared" ref="M113:M128" si="44">SUM(E113:H113)=I113</f>
        <v>1</v>
      </c>
      <c r="N113"/>
      <c r="O113" s="406">
        <f t="shared" ref="O113:O128" si="45">IFERROR(E113/$I113,0)</f>
        <v>0</v>
      </c>
      <c r="P113" s="402">
        <f t="shared" ref="P113:P128" si="46">IFERROR(F113/$I113,0)</f>
        <v>0</v>
      </c>
      <c r="Q113" s="402">
        <f t="shared" ref="Q113:Q128" si="47">IFERROR(G113/$I113,0)</f>
        <v>0</v>
      </c>
      <c r="R113" s="402">
        <f t="shared" ref="R113:R128" si="48">IFERROR(H113/$I113,0)</f>
        <v>0</v>
      </c>
      <c r="S113" s="403" t="str">
        <f>IF(I113&gt;0,SUM(O113:R113)=1,"")</f>
        <v/>
      </c>
      <c r="T113" s="106"/>
      <c r="U113" s="116"/>
      <c r="V113" s="116"/>
    </row>
    <row r="114" spans="1:22" s="115" customFormat="1" ht="12.75" customHeight="1" x14ac:dyDescent="0.2">
      <c r="A114" s="164" t="str">
        <f>'2-Expenditures'!A114</f>
        <v>Y</v>
      </c>
      <c r="B114" s="352" t="str">
        <f ca="1">IF(A114="N",B113,IF(LEN(B113)&lt;&gt;1,"A",IFERROR(CHAR(CODE(LOOKUP(2,1/($B$112:OFFSET(B114,-1,0)&lt;&gt;""),$B$112:OFFSET(B114,-1,0)))+1),"A")))</f>
        <v>B</v>
      </c>
      <c r="C114" s="463">
        <f>'2-Expenditures'!C114</f>
        <v>0</v>
      </c>
      <c r="D114" s="466"/>
      <c r="E114" s="154"/>
      <c r="F114" s="154"/>
      <c r="G114" s="154"/>
      <c r="H114" s="154"/>
      <c r="I114" s="123">
        <f>'2-Expenditures'!I114</f>
        <v>0</v>
      </c>
      <c r="J114" s="421"/>
      <c r="K114" s="158">
        <f>SUM(I114:J114)</f>
        <v>0</v>
      </c>
      <c r="L114" s="549"/>
      <c r="M114" s="152" t="b">
        <f t="shared" si="44"/>
        <v>1</v>
      </c>
      <c r="N114"/>
      <c r="O114" s="406">
        <f t="shared" si="45"/>
        <v>0</v>
      </c>
      <c r="P114" s="402">
        <f t="shared" si="46"/>
        <v>0</v>
      </c>
      <c r="Q114" s="402">
        <f t="shared" si="47"/>
        <v>0</v>
      </c>
      <c r="R114" s="402">
        <f t="shared" si="48"/>
        <v>0</v>
      </c>
      <c r="S114" s="403" t="str">
        <f t="shared" ref="S114:S127" si="49">IF(I114&gt;0,SUM(O114:R114)=1,"")</f>
        <v/>
      </c>
      <c r="T114" s="106"/>
      <c r="U114" s="116"/>
      <c r="V114" s="116"/>
    </row>
    <row r="115" spans="1:22" s="115" customFormat="1" ht="12.75" customHeight="1" x14ac:dyDescent="0.2">
      <c r="A115" s="164" t="str">
        <f>'2-Expenditures'!A115</f>
        <v>Y</v>
      </c>
      <c r="B115" s="352" t="str">
        <f ca="1">IF(A115="N",B114,IF(LEN(B114)&lt;&gt;1,"A",IFERROR(CHAR(CODE(LOOKUP(2,1/($B$112:OFFSET(B115,-1,0)&lt;&gt;""),$B$112:OFFSET(B115,-1,0)))+1),"A")))</f>
        <v>C</v>
      </c>
      <c r="C115" s="463">
        <f>'2-Expenditures'!C115</f>
        <v>0</v>
      </c>
      <c r="D115" s="466"/>
      <c r="E115" s="154"/>
      <c r="F115" s="154"/>
      <c r="G115" s="154"/>
      <c r="H115" s="154"/>
      <c r="I115" s="123">
        <f>'2-Expenditures'!I115</f>
        <v>0</v>
      </c>
      <c r="J115" s="421"/>
      <c r="K115" s="158">
        <f>SUM(I115:J115)</f>
        <v>0</v>
      </c>
      <c r="L115" s="549"/>
      <c r="M115" s="152" t="b">
        <f t="shared" si="44"/>
        <v>1</v>
      </c>
      <c r="N115"/>
      <c r="O115" s="406">
        <f t="shared" si="45"/>
        <v>0</v>
      </c>
      <c r="P115" s="402">
        <f t="shared" si="46"/>
        <v>0</v>
      </c>
      <c r="Q115" s="402">
        <f t="shared" si="47"/>
        <v>0</v>
      </c>
      <c r="R115" s="402">
        <f t="shared" si="48"/>
        <v>0</v>
      </c>
      <c r="S115" s="403" t="str">
        <f t="shared" si="49"/>
        <v/>
      </c>
      <c r="T115" s="116"/>
      <c r="U115" s="116"/>
      <c r="V115" s="116"/>
    </row>
    <row r="116" spans="1:22" s="115" customFormat="1" ht="12.75" customHeight="1" x14ac:dyDescent="0.2">
      <c r="A116" s="164" t="str">
        <f>'2-Expenditures'!A116</f>
        <v>Y</v>
      </c>
      <c r="B116" s="352" t="str">
        <f ca="1">IF(A116="N",B115,IF(LEN(B115)&lt;&gt;1,"A",IFERROR(CHAR(CODE(LOOKUP(2,1/($B$112:OFFSET(B116,-1,0)&lt;&gt;""),$B$112:OFFSET(B116,-1,0)))+1),"A")))</f>
        <v>D</v>
      </c>
      <c r="C116" s="463">
        <f>'2-Expenditures'!C116</f>
        <v>0</v>
      </c>
      <c r="D116" s="466"/>
      <c r="E116" s="154"/>
      <c r="F116" s="154"/>
      <c r="G116" s="154"/>
      <c r="H116" s="154"/>
      <c r="I116" s="123">
        <f>'2-Expenditures'!I116</f>
        <v>0</v>
      </c>
      <c r="J116" s="421"/>
      <c r="K116" s="158">
        <f>SUM(I116:J116)</f>
        <v>0</v>
      </c>
      <c r="L116" s="549"/>
      <c r="M116" s="152" t="b">
        <f t="shared" si="44"/>
        <v>1</v>
      </c>
      <c r="N116"/>
      <c r="O116" s="406">
        <f t="shared" si="45"/>
        <v>0</v>
      </c>
      <c r="P116" s="402">
        <f t="shared" si="46"/>
        <v>0</v>
      </c>
      <c r="Q116" s="402">
        <f t="shared" si="47"/>
        <v>0</v>
      </c>
      <c r="R116" s="402">
        <f t="shared" si="48"/>
        <v>0</v>
      </c>
      <c r="S116" s="403" t="str">
        <f t="shared" si="49"/>
        <v/>
      </c>
      <c r="T116" s="116"/>
      <c r="U116" s="116"/>
      <c r="V116" s="116"/>
    </row>
    <row r="117" spans="1:22" s="115" customFormat="1" ht="13.5" customHeight="1" thickBot="1" x14ac:dyDescent="0.25">
      <c r="A117" s="164" t="str">
        <f>'2-Expenditures'!A117</f>
        <v>Y</v>
      </c>
      <c r="B117" s="352" t="str">
        <f ca="1">IF(A117="N",B116,IF(LEN(B116)&lt;&gt;1,"A",IFERROR(CHAR(CODE(LOOKUP(2,1/($B$112:OFFSET(B117,-1,0)&lt;&gt;""),$B$112:OFFSET(B117,-1,0)))+1),"A")))</f>
        <v>E</v>
      </c>
      <c r="C117" s="463">
        <f>'2-Expenditures'!C117</f>
        <v>0</v>
      </c>
      <c r="D117" s="466"/>
      <c r="E117" s="154"/>
      <c r="F117" s="154"/>
      <c r="G117" s="154"/>
      <c r="H117" s="154"/>
      <c r="I117" s="123">
        <f>'2-Expenditures'!I117</f>
        <v>0</v>
      </c>
      <c r="J117" s="421"/>
      <c r="K117" s="158">
        <f>SUM(I117:J117)</f>
        <v>0</v>
      </c>
      <c r="L117" s="549"/>
      <c r="M117" s="152" t="b">
        <f t="shared" si="44"/>
        <v>1</v>
      </c>
      <c r="N117"/>
      <c r="O117" s="406">
        <f t="shared" si="45"/>
        <v>0</v>
      </c>
      <c r="P117" s="402">
        <f t="shared" si="46"/>
        <v>0</v>
      </c>
      <c r="Q117" s="402">
        <f t="shared" si="47"/>
        <v>0</v>
      </c>
      <c r="R117" s="402">
        <f t="shared" si="48"/>
        <v>0</v>
      </c>
      <c r="S117" s="403" t="str">
        <f t="shared" si="49"/>
        <v/>
      </c>
      <c r="T117" s="116"/>
      <c r="U117" s="116"/>
      <c r="V117" s="116"/>
    </row>
    <row r="118" spans="1:22" s="115" customFormat="1" ht="13.5" hidden="1" customHeight="1" outlineLevel="1" x14ac:dyDescent="0.2">
      <c r="A118" s="164" t="str">
        <f>'2-Expenditures'!A118</f>
        <v>N</v>
      </c>
      <c r="B118" s="352" t="str">
        <f ca="1">IF(A118="N",B117,IF(LEN(B117)&lt;&gt;1,"A",IFERROR(CHAR(CODE(LOOKUP(2,1/($B$112:OFFSET(B118,-1,0)&lt;&gt;""),$B$112:OFFSET(B118,-1,0)))+1),"A")))</f>
        <v>E</v>
      </c>
      <c r="C118" s="463">
        <f>'2-Expenditures'!C118</f>
        <v>0</v>
      </c>
      <c r="D118" s="466"/>
      <c r="E118" s="154"/>
      <c r="F118" s="154"/>
      <c r="G118" s="154"/>
      <c r="H118" s="154"/>
      <c r="I118" s="123">
        <f>'2-Expenditures'!I118</f>
        <v>0</v>
      </c>
      <c r="J118" s="421"/>
      <c r="K118" s="158">
        <f t="shared" ref="K118:K127" si="50">SUM(I118:J118)</f>
        <v>0</v>
      </c>
      <c r="L118" s="549"/>
      <c r="M118" s="152" t="b">
        <f t="shared" si="44"/>
        <v>1</v>
      </c>
      <c r="N118"/>
      <c r="O118" s="406">
        <f t="shared" si="45"/>
        <v>0</v>
      </c>
      <c r="P118" s="402">
        <f t="shared" si="46"/>
        <v>0</v>
      </c>
      <c r="Q118" s="402">
        <f t="shared" si="47"/>
        <v>0</v>
      </c>
      <c r="R118" s="402">
        <f t="shared" si="48"/>
        <v>0</v>
      </c>
      <c r="S118" s="403" t="str">
        <f t="shared" si="49"/>
        <v/>
      </c>
      <c r="T118" s="116"/>
      <c r="U118" s="116"/>
      <c r="V118" s="116"/>
    </row>
    <row r="119" spans="1:22" s="115" customFormat="1" ht="13.5" hidden="1" customHeight="1" outlineLevel="1" x14ac:dyDescent="0.2">
      <c r="A119" s="164" t="str">
        <f>'2-Expenditures'!A119</f>
        <v>N</v>
      </c>
      <c r="B119" s="352" t="str">
        <f ca="1">IF(A119="N",B118,IF(LEN(B118)&lt;&gt;1,"A",IFERROR(CHAR(CODE(LOOKUP(2,1/($B$112:OFFSET(B119,-1,0)&lt;&gt;""),$B$112:OFFSET(B119,-1,0)))+1),"A")))</f>
        <v>E</v>
      </c>
      <c r="C119" s="463">
        <f>'2-Expenditures'!C119</f>
        <v>0</v>
      </c>
      <c r="D119" s="466"/>
      <c r="E119" s="154"/>
      <c r="F119" s="154"/>
      <c r="G119" s="154"/>
      <c r="H119" s="154"/>
      <c r="I119" s="123">
        <f>'2-Expenditures'!I119</f>
        <v>0</v>
      </c>
      <c r="J119" s="421"/>
      <c r="K119" s="158">
        <f t="shared" si="50"/>
        <v>0</v>
      </c>
      <c r="L119" s="549"/>
      <c r="M119" s="152" t="b">
        <f t="shared" si="44"/>
        <v>1</v>
      </c>
      <c r="N119"/>
      <c r="O119" s="406">
        <f t="shared" si="45"/>
        <v>0</v>
      </c>
      <c r="P119" s="402">
        <f t="shared" si="46"/>
        <v>0</v>
      </c>
      <c r="Q119" s="402">
        <f t="shared" si="47"/>
        <v>0</v>
      </c>
      <c r="R119" s="402">
        <f t="shared" si="48"/>
        <v>0</v>
      </c>
      <c r="S119" s="403" t="str">
        <f t="shared" si="49"/>
        <v/>
      </c>
      <c r="T119" s="116"/>
      <c r="U119" s="116"/>
      <c r="V119" s="116"/>
    </row>
    <row r="120" spans="1:22" s="115" customFormat="1" ht="13.5" hidden="1" customHeight="1" outlineLevel="1" x14ac:dyDescent="0.2">
      <c r="A120" s="164" t="str">
        <f>'2-Expenditures'!A120</f>
        <v>N</v>
      </c>
      <c r="B120" s="352" t="str">
        <f ca="1">IF(A120="N",B119,IF(LEN(B119)&lt;&gt;1,"A",IFERROR(CHAR(CODE(LOOKUP(2,1/($B$112:OFFSET(B120,-1,0)&lt;&gt;""),$B$112:OFFSET(B120,-1,0)))+1),"A")))</f>
        <v>E</v>
      </c>
      <c r="C120" s="463">
        <f>'2-Expenditures'!C120</f>
        <v>0</v>
      </c>
      <c r="D120" s="466"/>
      <c r="E120" s="154"/>
      <c r="F120" s="154"/>
      <c r="G120" s="154"/>
      <c r="H120" s="154"/>
      <c r="I120" s="123">
        <f>'2-Expenditures'!I120</f>
        <v>0</v>
      </c>
      <c r="J120" s="421"/>
      <c r="K120" s="158">
        <f t="shared" si="50"/>
        <v>0</v>
      </c>
      <c r="L120" s="549"/>
      <c r="M120" s="152" t="b">
        <f t="shared" si="44"/>
        <v>1</v>
      </c>
      <c r="N120"/>
      <c r="O120" s="406">
        <f t="shared" si="45"/>
        <v>0</v>
      </c>
      <c r="P120" s="402">
        <f t="shared" si="46"/>
        <v>0</v>
      </c>
      <c r="Q120" s="402">
        <f t="shared" si="47"/>
        <v>0</v>
      </c>
      <c r="R120" s="402">
        <f t="shared" si="48"/>
        <v>0</v>
      </c>
      <c r="S120" s="403" t="str">
        <f t="shared" si="49"/>
        <v/>
      </c>
      <c r="T120" s="116"/>
      <c r="U120" s="116"/>
      <c r="V120" s="116"/>
    </row>
    <row r="121" spans="1:22" s="115" customFormat="1" ht="13.5" hidden="1" customHeight="1" outlineLevel="1" x14ac:dyDescent="0.2">
      <c r="A121" s="164" t="str">
        <f>'2-Expenditures'!A121</f>
        <v>N</v>
      </c>
      <c r="B121" s="352" t="str">
        <f ca="1">IF(A121="N",B120,IF(LEN(B120)&lt;&gt;1,"A",IFERROR(CHAR(CODE(LOOKUP(2,1/($B$112:OFFSET(B121,-1,0)&lt;&gt;""),$B$112:OFFSET(B121,-1,0)))+1),"A")))</f>
        <v>E</v>
      </c>
      <c r="C121" s="463">
        <f>'2-Expenditures'!C121</f>
        <v>0</v>
      </c>
      <c r="D121" s="466"/>
      <c r="E121" s="154"/>
      <c r="F121" s="154"/>
      <c r="G121" s="154"/>
      <c r="H121" s="154"/>
      <c r="I121" s="123">
        <f>'2-Expenditures'!I121</f>
        <v>0</v>
      </c>
      <c r="J121" s="421"/>
      <c r="K121" s="158">
        <f t="shared" si="50"/>
        <v>0</v>
      </c>
      <c r="L121" s="549"/>
      <c r="M121" s="152" t="b">
        <f t="shared" si="44"/>
        <v>1</v>
      </c>
      <c r="N121"/>
      <c r="O121" s="406">
        <f t="shared" si="45"/>
        <v>0</v>
      </c>
      <c r="P121" s="402">
        <f t="shared" si="46"/>
        <v>0</v>
      </c>
      <c r="Q121" s="402">
        <f t="shared" si="47"/>
        <v>0</v>
      </c>
      <c r="R121" s="402">
        <f t="shared" si="48"/>
        <v>0</v>
      </c>
      <c r="S121" s="403" t="str">
        <f t="shared" si="49"/>
        <v/>
      </c>
      <c r="T121" s="116"/>
      <c r="U121" s="116"/>
      <c r="V121" s="116"/>
    </row>
    <row r="122" spans="1:22" s="115" customFormat="1" ht="13.5" hidden="1" customHeight="1" outlineLevel="1" x14ac:dyDescent="0.2">
      <c r="A122" s="164" t="str">
        <f>'2-Expenditures'!A122</f>
        <v>N</v>
      </c>
      <c r="B122" s="352" t="str">
        <f ca="1">IF(A122="N",B121,IF(LEN(B121)&lt;&gt;1,"A",IFERROR(CHAR(CODE(LOOKUP(2,1/($B$112:OFFSET(B122,-1,0)&lt;&gt;""),$B$112:OFFSET(B122,-1,0)))+1),"A")))</f>
        <v>E</v>
      </c>
      <c r="C122" s="463">
        <f>'2-Expenditures'!C122</f>
        <v>0</v>
      </c>
      <c r="D122" s="466"/>
      <c r="E122" s="154"/>
      <c r="F122" s="154"/>
      <c r="G122" s="154"/>
      <c r="H122" s="154"/>
      <c r="I122" s="123">
        <f>'2-Expenditures'!I122</f>
        <v>0</v>
      </c>
      <c r="J122" s="421"/>
      <c r="K122" s="158">
        <f t="shared" si="50"/>
        <v>0</v>
      </c>
      <c r="L122" s="549"/>
      <c r="M122" s="152" t="b">
        <f t="shared" si="44"/>
        <v>1</v>
      </c>
      <c r="N122"/>
      <c r="O122" s="406">
        <f t="shared" si="45"/>
        <v>0</v>
      </c>
      <c r="P122" s="402">
        <f t="shared" si="46"/>
        <v>0</v>
      </c>
      <c r="Q122" s="402">
        <f t="shared" si="47"/>
        <v>0</v>
      </c>
      <c r="R122" s="402">
        <f t="shared" si="48"/>
        <v>0</v>
      </c>
      <c r="S122" s="403" t="str">
        <f t="shared" si="49"/>
        <v/>
      </c>
      <c r="T122" s="116"/>
      <c r="U122" s="116"/>
      <c r="V122" s="116"/>
    </row>
    <row r="123" spans="1:22" s="115" customFormat="1" ht="13.5" hidden="1" customHeight="1" outlineLevel="1" x14ac:dyDescent="0.2">
      <c r="A123" s="164" t="str">
        <f>'2-Expenditures'!A123</f>
        <v>N</v>
      </c>
      <c r="B123" s="352" t="str">
        <f ca="1">IF(A123="N",B122,IF(LEN(B122)&lt;&gt;1,"A",IFERROR(CHAR(CODE(LOOKUP(2,1/($B$112:OFFSET(B123,-1,0)&lt;&gt;""),$B$112:OFFSET(B123,-1,0)))+1),"A")))</f>
        <v>E</v>
      </c>
      <c r="C123" s="463">
        <f>'2-Expenditures'!C123</f>
        <v>0</v>
      </c>
      <c r="D123" s="466"/>
      <c r="E123" s="154"/>
      <c r="F123" s="154"/>
      <c r="G123" s="154"/>
      <c r="H123" s="154"/>
      <c r="I123" s="123">
        <f>'2-Expenditures'!I123</f>
        <v>0</v>
      </c>
      <c r="J123" s="421"/>
      <c r="K123" s="158">
        <f t="shared" si="50"/>
        <v>0</v>
      </c>
      <c r="L123" s="549"/>
      <c r="M123" s="152" t="b">
        <f t="shared" si="44"/>
        <v>1</v>
      </c>
      <c r="N123"/>
      <c r="O123" s="406">
        <f t="shared" si="45"/>
        <v>0</v>
      </c>
      <c r="P123" s="402">
        <f t="shared" si="46"/>
        <v>0</v>
      </c>
      <c r="Q123" s="402">
        <f t="shared" si="47"/>
        <v>0</v>
      </c>
      <c r="R123" s="402">
        <f t="shared" si="48"/>
        <v>0</v>
      </c>
      <c r="S123" s="403" t="str">
        <f t="shared" si="49"/>
        <v/>
      </c>
      <c r="T123" s="116"/>
      <c r="U123" s="116"/>
      <c r="V123" s="116"/>
    </row>
    <row r="124" spans="1:22" s="115" customFormat="1" ht="13.5" hidden="1" customHeight="1" outlineLevel="1" x14ac:dyDescent="0.2">
      <c r="A124" s="164" t="str">
        <f>'2-Expenditures'!A124</f>
        <v>N</v>
      </c>
      <c r="B124" s="352" t="str">
        <f ca="1">IF(A124="N",B123,IF(LEN(B123)&lt;&gt;1,"A",IFERROR(CHAR(CODE(LOOKUP(2,1/($B$112:OFFSET(B124,-1,0)&lt;&gt;""),$B$112:OFFSET(B124,-1,0)))+1),"A")))</f>
        <v>E</v>
      </c>
      <c r="C124" s="463">
        <f>'2-Expenditures'!C124</f>
        <v>0</v>
      </c>
      <c r="D124" s="466"/>
      <c r="E124" s="154"/>
      <c r="F124" s="154"/>
      <c r="G124" s="154"/>
      <c r="H124" s="154"/>
      <c r="I124" s="123">
        <f>'2-Expenditures'!I124</f>
        <v>0</v>
      </c>
      <c r="J124" s="421"/>
      <c r="K124" s="158">
        <f t="shared" si="50"/>
        <v>0</v>
      </c>
      <c r="L124" s="549"/>
      <c r="M124" s="152" t="b">
        <f t="shared" si="44"/>
        <v>1</v>
      </c>
      <c r="N124"/>
      <c r="O124" s="406">
        <f t="shared" si="45"/>
        <v>0</v>
      </c>
      <c r="P124" s="402">
        <f t="shared" si="46"/>
        <v>0</v>
      </c>
      <c r="Q124" s="402">
        <f t="shared" si="47"/>
        <v>0</v>
      </c>
      <c r="R124" s="402">
        <f t="shared" si="48"/>
        <v>0</v>
      </c>
      <c r="S124" s="403" t="str">
        <f t="shared" si="49"/>
        <v/>
      </c>
      <c r="T124" s="116"/>
      <c r="U124" s="116"/>
      <c r="V124" s="116"/>
    </row>
    <row r="125" spans="1:22" s="115" customFormat="1" ht="13.5" hidden="1" customHeight="1" outlineLevel="1" x14ac:dyDescent="0.2">
      <c r="A125" s="164" t="str">
        <f>'2-Expenditures'!A125</f>
        <v>N</v>
      </c>
      <c r="B125" s="352" t="str">
        <f ca="1">IF(A125="N",B124,IF(LEN(B124)&lt;&gt;1,"A",IFERROR(CHAR(CODE(LOOKUP(2,1/($B$112:OFFSET(B125,-1,0)&lt;&gt;""),$B$112:OFFSET(B125,-1,0)))+1),"A")))</f>
        <v>E</v>
      </c>
      <c r="C125" s="463">
        <f>'2-Expenditures'!C125</f>
        <v>0</v>
      </c>
      <c r="D125" s="466"/>
      <c r="E125" s="154"/>
      <c r="F125" s="154"/>
      <c r="G125" s="154"/>
      <c r="H125" s="154"/>
      <c r="I125" s="123">
        <f>'2-Expenditures'!I125</f>
        <v>0</v>
      </c>
      <c r="J125" s="421"/>
      <c r="K125" s="158">
        <f t="shared" si="50"/>
        <v>0</v>
      </c>
      <c r="L125" s="549"/>
      <c r="M125" s="152" t="b">
        <f t="shared" si="44"/>
        <v>1</v>
      </c>
      <c r="N125"/>
      <c r="O125" s="406">
        <f t="shared" si="45"/>
        <v>0</v>
      </c>
      <c r="P125" s="402">
        <f t="shared" si="46"/>
        <v>0</v>
      </c>
      <c r="Q125" s="402">
        <f t="shared" si="47"/>
        <v>0</v>
      </c>
      <c r="R125" s="402">
        <f t="shared" si="48"/>
        <v>0</v>
      </c>
      <c r="S125" s="403" t="str">
        <f t="shared" si="49"/>
        <v/>
      </c>
      <c r="T125" s="116"/>
      <c r="U125" s="116"/>
      <c r="V125" s="116"/>
    </row>
    <row r="126" spans="1:22" s="115" customFormat="1" ht="13.5" hidden="1" customHeight="1" outlineLevel="1" x14ac:dyDescent="0.2">
      <c r="A126" s="164" t="str">
        <f>'2-Expenditures'!A126</f>
        <v>N</v>
      </c>
      <c r="B126" s="352" t="str">
        <f ca="1">IF(A126="N",B125,IF(LEN(B125)&lt;&gt;1,"A",IFERROR(CHAR(CODE(LOOKUP(2,1/($B$112:OFFSET(B126,-1,0)&lt;&gt;""),$B$112:OFFSET(B126,-1,0)))+1),"A")))</f>
        <v>E</v>
      </c>
      <c r="C126" s="463">
        <f>'2-Expenditures'!C126</f>
        <v>0</v>
      </c>
      <c r="D126" s="466"/>
      <c r="E126" s="154"/>
      <c r="F126" s="154"/>
      <c r="G126" s="154"/>
      <c r="H126" s="154"/>
      <c r="I126" s="123">
        <f>'2-Expenditures'!I126</f>
        <v>0</v>
      </c>
      <c r="J126" s="421"/>
      <c r="K126" s="158">
        <f t="shared" si="50"/>
        <v>0</v>
      </c>
      <c r="L126" s="549"/>
      <c r="M126" s="152" t="b">
        <f t="shared" si="44"/>
        <v>1</v>
      </c>
      <c r="N126"/>
      <c r="O126" s="406">
        <f t="shared" si="45"/>
        <v>0</v>
      </c>
      <c r="P126" s="402">
        <f t="shared" si="46"/>
        <v>0</v>
      </c>
      <c r="Q126" s="402">
        <f t="shared" si="47"/>
        <v>0</v>
      </c>
      <c r="R126" s="402">
        <f t="shared" si="48"/>
        <v>0</v>
      </c>
      <c r="S126" s="403" t="str">
        <f t="shared" si="49"/>
        <v/>
      </c>
      <c r="T126" s="116"/>
      <c r="U126" s="116"/>
      <c r="V126" s="116"/>
    </row>
    <row r="127" spans="1:22" s="115" customFormat="1" ht="13.5" hidden="1" customHeight="1" outlineLevel="1" thickBot="1" x14ac:dyDescent="0.25">
      <c r="A127" s="164" t="str">
        <f>'2-Expenditures'!A127</f>
        <v>N</v>
      </c>
      <c r="B127" s="352" t="str">
        <f ca="1">IF(A127="N",B126,IF(LEN(B126)&lt;&gt;1,"A",IFERROR(CHAR(CODE(LOOKUP(2,1/($B$112:OFFSET(B127,-1,0)&lt;&gt;""),$B$112:OFFSET(B127,-1,0)))+1),"A")))</f>
        <v>E</v>
      </c>
      <c r="C127" s="463">
        <f>'2-Expenditures'!C127</f>
        <v>0</v>
      </c>
      <c r="D127" s="466"/>
      <c r="E127" s="154"/>
      <c r="F127" s="154"/>
      <c r="G127" s="154"/>
      <c r="H127" s="154"/>
      <c r="I127" s="123">
        <f>'2-Expenditures'!I127</f>
        <v>0</v>
      </c>
      <c r="J127" s="421"/>
      <c r="K127" s="158">
        <f t="shared" si="50"/>
        <v>0</v>
      </c>
      <c r="L127" s="549"/>
      <c r="M127" s="152" t="b">
        <f t="shared" si="44"/>
        <v>1</v>
      </c>
      <c r="N127"/>
      <c r="O127" s="406">
        <f t="shared" si="45"/>
        <v>0</v>
      </c>
      <c r="P127" s="402">
        <f t="shared" si="46"/>
        <v>0</v>
      </c>
      <c r="Q127" s="402">
        <f t="shared" si="47"/>
        <v>0</v>
      </c>
      <c r="R127" s="402">
        <f t="shared" si="48"/>
        <v>0</v>
      </c>
      <c r="S127" s="403" t="str">
        <f t="shared" si="49"/>
        <v/>
      </c>
      <c r="T127" s="116"/>
      <c r="U127" s="116"/>
      <c r="V127" s="116"/>
    </row>
    <row r="128" spans="1:22" s="115" customFormat="1" ht="13.5" collapsed="1" thickTop="1" x14ac:dyDescent="0.2">
      <c r="A128" s="164">
        <f>'2-Expenditures'!A128</f>
        <v>0</v>
      </c>
      <c r="B128" s="354" t="str">
        <f ca="1">IFERROR(CHAR(CODE(LOOKUP(2,1/(B113:OFFSET(B128,-1,0)&lt;&gt;""),B113:OFFSET(B128,-1,0)))+1),"A")</f>
        <v>F</v>
      </c>
      <c r="C128" s="464" t="s">
        <v>2405</v>
      </c>
      <c r="D128" s="467"/>
      <c r="E128" s="380">
        <f ca="1">SUMIFS(E113:OFFSET(E128,-1,0),$A113:OFFSET($A128,-1,0),"Y")</f>
        <v>0</v>
      </c>
      <c r="F128" s="380">
        <f ca="1">SUMIFS(F113:OFFSET(F128,-1,0),$A113:OFFSET($A128,-1,0),"Y")</f>
        <v>0</v>
      </c>
      <c r="G128" s="380">
        <f ca="1">SUMIFS(G113:OFFSET(G128,-1,0),$A113:OFFSET($A128,-1,0),"Y")</f>
        <v>0</v>
      </c>
      <c r="H128" s="380">
        <f ca="1">SUMIFS(H113:OFFSET(H128,-1,0),$A113:OFFSET($A128,-1,0),"Y")</f>
        <v>0</v>
      </c>
      <c r="I128" s="380">
        <f ca="1">SUMIFS(I113:OFFSET(I128,-1,0),$A113:OFFSET($A128,-1,0),"Y")</f>
        <v>0</v>
      </c>
      <c r="J128" s="433"/>
      <c r="K128" s="358">
        <f ca="1">SUMIFS(K113:OFFSET(K128,-1,0),$A113:OFFSET($A128,-1,0),"Y")</f>
        <v>0</v>
      </c>
      <c r="L128" s="380"/>
      <c r="M128" s="384" t="b">
        <f t="shared" ca="1" si="44"/>
        <v>1</v>
      </c>
      <c r="N128"/>
      <c r="O128" s="399">
        <f t="shared" ca="1" si="45"/>
        <v>0</v>
      </c>
      <c r="P128" s="399">
        <f t="shared" ca="1" si="46"/>
        <v>0</v>
      </c>
      <c r="Q128" s="399">
        <f t="shared" ca="1" si="47"/>
        <v>0</v>
      </c>
      <c r="R128" s="399">
        <f t="shared" ca="1" si="48"/>
        <v>0</v>
      </c>
      <c r="S128" s="400" t="str">
        <f t="shared" ref="S128" ca="1" si="51">IF(I128&gt;0,SUM(O128:R128)=1,"")</f>
        <v/>
      </c>
      <c r="T128" s="182" t="s">
        <v>2570</v>
      </c>
      <c r="U128" s="116"/>
      <c r="V128" s="116"/>
    </row>
    <row r="129" spans="1:22" s="115" customFormat="1" x14ac:dyDescent="0.2">
      <c r="A129" s="164">
        <f>'2-Expenditures'!A129</f>
        <v>0</v>
      </c>
      <c r="B129" s="116"/>
      <c r="C129" s="116"/>
      <c r="D129" s="116"/>
      <c r="E129" s="116"/>
      <c r="F129" s="116"/>
      <c r="G129" s="116"/>
      <c r="H129" s="116"/>
      <c r="I129" s="116"/>
      <c r="J129" s="116"/>
      <c r="K129" s="133"/>
      <c r="L129" s="116"/>
      <c r="M129" s="156"/>
      <c r="N129"/>
      <c r="O129" s="157"/>
      <c r="P129" s="157"/>
      <c r="Q129" s="157"/>
      <c r="R129" s="157"/>
      <c r="S129" s="156"/>
      <c r="T129" s="114"/>
      <c r="U129" s="116"/>
      <c r="V129" s="116"/>
    </row>
    <row r="130" spans="1:22" x14ac:dyDescent="0.2">
      <c r="A130" s="164">
        <f>'2-Expenditures'!A130</f>
        <v>0</v>
      </c>
      <c r="B130" s="102"/>
      <c r="K130" s="133"/>
      <c r="M130" s="156"/>
      <c r="S130" s="156"/>
    </row>
    <row r="131" spans="1:22" ht="15.75" x14ac:dyDescent="0.2">
      <c r="A131" s="164">
        <f>'2-Expenditures'!A131</f>
        <v>0</v>
      </c>
      <c r="B131" s="121" t="s">
        <v>2276</v>
      </c>
      <c r="C131" s="121" t="str">
        <f>INDEX('Salary and Cost Data'!$AJ$2:$AN$2,MATCH(B131,'Salary and Cost Data'!$AJ$5:$AN$5,0))</f>
        <v>FY 2025-26</v>
      </c>
      <c r="D131" s="121"/>
      <c r="E131" s="121"/>
      <c r="F131" s="121"/>
      <c r="G131" s="121"/>
      <c r="H131" s="121"/>
      <c r="I131" s="121"/>
      <c r="J131" s="121"/>
      <c r="K131" s="121"/>
      <c r="L131" s="121"/>
      <c r="M131" s="121"/>
      <c r="N131" s="121"/>
      <c r="S131" s="388"/>
    </row>
    <row r="132" spans="1:22" ht="15.75" x14ac:dyDescent="0.2">
      <c r="A132" s="164">
        <f>'2-Expenditures'!A132</f>
        <v>0</v>
      </c>
      <c r="B132" s="122"/>
      <c r="C132" s="120"/>
      <c r="S132" s="390"/>
    </row>
    <row r="133" spans="1:22" s="314" customFormat="1" ht="19.899999999999999" customHeight="1" x14ac:dyDescent="0.2">
      <c r="A133" s="323">
        <f>'2-Expenditures'!A133</f>
        <v>0</v>
      </c>
      <c r="B133" s="118" t="s">
        <v>2402</v>
      </c>
      <c r="C133" s="312"/>
      <c r="D133" s="312"/>
      <c r="E133" s="312"/>
      <c r="F133" s="312"/>
      <c r="G133" s="312"/>
      <c r="H133" s="312"/>
      <c r="I133" s="312"/>
      <c r="J133" s="312"/>
      <c r="K133" s="312"/>
      <c r="L133" s="312"/>
      <c r="M133" s="312"/>
      <c r="N133"/>
      <c r="S133" s="313"/>
      <c r="T133" s="311"/>
    </row>
    <row r="134" spans="1:22" ht="25.5" x14ac:dyDescent="0.2">
      <c r="A134" s="164" t="str">
        <f>'2-Expenditures'!A134</f>
        <v>Include?</v>
      </c>
      <c r="B134" s="353" t="s">
        <v>2317</v>
      </c>
      <c r="C134" s="367" t="s">
        <v>2286</v>
      </c>
      <c r="D134" s="367" t="s">
        <v>2287</v>
      </c>
      <c r="E134" s="395" t="s">
        <v>2292</v>
      </c>
      <c r="F134" s="395" t="s">
        <v>2293</v>
      </c>
      <c r="G134" s="395" t="s">
        <v>2294</v>
      </c>
      <c r="H134" s="395" t="s">
        <v>2295</v>
      </c>
      <c r="I134" s="368" t="s">
        <v>2314</v>
      </c>
      <c r="J134" s="396" t="s">
        <v>2291</v>
      </c>
      <c r="K134" s="368" t="s">
        <v>2338</v>
      </c>
      <c r="L134" s="547" t="s">
        <v>2337</v>
      </c>
      <c r="M134" s="351" t="s">
        <v>2430</v>
      </c>
      <c r="O134" s="404" t="s">
        <v>2292</v>
      </c>
      <c r="P134" s="397" t="s">
        <v>2293</v>
      </c>
      <c r="Q134" s="397" t="s">
        <v>2294</v>
      </c>
      <c r="R134" s="397" t="s">
        <v>2295</v>
      </c>
      <c r="S134" s="398" t="s">
        <v>2430</v>
      </c>
    </row>
    <row r="135" spans="1:22" x14ac:dyDescent="0.2">
      <c r="A135" s="164" t="str">
        <f>'2-Expenditures'!A135</f>
        <v>Y</v>
      </c>
      <c r="B135" s="268" t="str">
        <f ca="1">IF(A135="N",B134,IF(LEN(B134)&lt;&gt;1,"A",IFERROR(CHAR(CODE(LOOKUP(2,1/($B$134:OFFSET(B135,-1,0)&lt;&gt;""),$B$134:OFFSET(B135,-1,0)))+1),"A")))</f>
        <v>A</v>
      </c>
      <c r="C135" s="143">
        <f>'2-Expenditures'!C135</f>
        <v>0</v>
      </c>
      <c r="D135" s="144">
        <f>'2-Expenditures'!E135</f>
        <v>0</v>
      </c>
      <c r="E135" s="154"/>
      <c r="F135" s="154"/>
      <c r="G135" s="154"/>
      <c r="H135" s="154"/>
      <c r="I135" s="148">
        <f>'2-Expenditures'!I135</f>
        <v>0</v>
      </c>
      <c r="J135" s="420"/>
      <c r="K135" s="158">
        <f>SUM(I135:J135)</f>
        <v>0</v>
      </c>
      <c r="L135" s="550" t="s">
        <v>2654</v>
      </c>
      <c r="M135" s="152" t="b">
        <f>SUM(E135:H135)=I135</f>
        <v>1</v>
      </c>
      <c r="O135" s="405">
        <f t="shared" ref="O135:O150" si="52">IFERROR(E135/$I135,0)</f>
        <v>0</v>
      </c>
      <c r="P135" s="399">
        <f t="shared" ref="P135:P150" si="53">IFERROR(F135/$I135,0)</f>
        <v>0</v>
      </c>
      <c r="Q135" s="399">
        <f t="shared" ref="Q135:Q150" si="54">IFERROR(G135/$I135,0)</f>
        <v>0</v>
      </c>
      <c r="R135" s="399">
        <f t="shared" ref="R135:R150" si="55">IFERROR(H135/$I135,0)</f>
        <v>0</v>
      </c>
      <c r="S135" s="400" t="str">
        <f>IF(I135&gt;0,SUM(O135:R135)=1,"")</f>
        <v/>
      </c>
    </row>
    <row r="136" spans="1:22" x14ac:dyDescent="0.2">
      <c r="A136" s="164" t="str">
        <f>'2-Expenditures'!A136</f>
        <v>Y</v>
      </c>
      <c r="B136" s="268" t="str">
        <f ca="1">IF(A136="N",B135,IF(LEN(B135)&lt;&gt;1,"A",IFERROR(CHAR(CODE(LOOKUP(2,1/($B$134:OFFSET(B136,-1,0)&lt;&gt;""),$B$134:OFFSET(B136,-1,0)))+1),"A")))</f>
        <v>B</v>
      </c>
      <c r="C136" s="143">
        <f>'2-Expenditures'!C136</f>
        <v>0</v>
      </c>
      <c r="D136" s="144">
        <f>'2-Expenditures'!E136</f>
        <v>0</v>
      </c>
      <c r="E136" s="154"/>
      <c r="F136" s="154"/>
      <c r="G136" s="154"/>
      <c r="H136" s="154"/>
      <c r="I136" s="148">
        <f>'2-Expenditures'!I136</f>
        <v>0</v>
      </c>
      <c r="J136" s="421"/>
      <c r="K136" s="158">
        <f t="shared" ref="K136:K149" si="56">SUM(I136:J136)</f>
        <v>0</v>
      </c>
      <c r="L136" s="550" t="s">
        <v>2654</v>
      </c>
      <c r="M136" s="152" t="b">
        <f>SUM(E136:H136)=I136</f>
        <v>1</v>
      </c>
      <c r="O136" s="405">
        <f t="shared" si="52"/>
        <v>0</v>
      </c>
      <c r="P136" s="399">
        <f t="shared" si="53"/>
        <v>0</v>
      </c>
      <c r="Q136" s="399">
        <f t="shared" si="54"/>
        <v>0</v>
      </c>
      <c r="R136" s="399">
        <f t="shared" si="55"/>
        <v>0</v>
      </c>
      <c r="S136" s="400" t="str">
        <f>IF(I136&gt;0,SUM(O136:R136)=1,"")</f>
        <v/>
      </c>
    </row>
    <row r="137" spans="1:22" x14ac:dyDescent="0.2">
      <c r="A137" s="164" t="str">
        <f>'2-Expenditures'!A137</f>
        <v>Y</v>
      </c>
      <c r="B137" s="268" t="str">
        <f ca="1">IF(A137="N",B136,IF(LEN(B136)&lt;&gt;1,"A",IFERROR(CHAR(CODE(LOOKUP(2,1/($B$134:OFFSET(B137,-1,0)&lt;&gt;""),$B$134:OFFSET(B137,-1,0)))+1),"A")))</f>
        <v>C</v>
      </c>
      <c r="C137" s="143">
        <f>'2-Expenditures'!C137</f>
        <v>0</v>
      </c>
      <c r="D137" s="144">
        <f>'2-Expenditures'!E137</f>
        <v>0</v>
      </c>
      <c r="E137" s="154"/>
      <c r="F137" s="154"/>
      <c r="G137" s="154"/>
      <c r="H137" s="154"/>
      <c r="I137" s="148">
        <f>'2-Expenditures'!I137</f>
        <v>0</v>
      </c>
      <c r="J137" s="421"/>
      <c r="K137" s="158">
        <f>SUM(I137:J137)</f>
        <v>0</v>
      </c>
      <c r="L137" s="550" t="s">
        <v>2654</v>
      </c>
      <c r="M137" s="152" t="b">
        <f>SUM(E137:H137)=I137</f>
        <v>1</v>
      </c>
      <c r="O137" s="405">
        <f t="shared" si="52"/>
        <v>0</v>
      </c>
      <c r="P137" s="399">
        <f t="shared" si="53"/>
        <v>0</v>
      </c>
      <c r="Q137" s="399">
        <f t="shared" si="54"/>
        <v>0</v>
      </c>
      <c r="R137" s="399">
        <f t="shared" si="55"/>
        <v>0</v>
      </c>
      <c r="S137" s="400" t="str">
        <f>IF(I137&gt;0,SUM(O137:R137)=1,"")</f>
        <v/>
      </c>
    </row>
    <row r="138" spans="1:22" ht="12.75" customHeight="1" x14ac:dyDescent="0.2">
      <c r="A138" s="164" t="str">
        <f>'2-Expenditures'!A138</f>
        <v>Y</v>
      </c>
      <c r="B138" s="268" t="str">
        <f ca="1">IF(A138="N",B137,IF(LEN(B137)&lt;&gt;1,"A",IFERROR(CHAR(CODE(LOOKUP(2,1/($B$134:OFFSET(B138,-1,0)&lt;&gt;""),$B$134:OFFSET(B138,-1,0)))+1),"A")))</f>
        <v>D</v>
      </c>
      <c r="C138" s="143">
        <f>'2-Expenditures'!C138</f>
        <v>0</v>
      </c>
      <c r="D138" s="144">
        <f>'2-Expenditures'!E138</f>
        <v>0</v>
      </c>
      <c r="E138" s="154"/>
      <c r="F138" s="154"/>
      <c r="G138" s="154"/>
      <c r="H138" s="154"/>
      <c r="I138" s="148">
        <f>'2-Expenditures'!I138</f>
        <v>0</v>
      </c>
      <c r="J138" s="421"/>
      <c r="K138" s="158">
        <f t="shared" si="56"/>
        <v>0</v>
      </c>
      <c r="L138" s="550" t="s">
        <v>2654</v>
      </c>
      <c r="M138" s="152" t="b">
        <f>SUM(E138:H138)=I138</f>
        <v>1</v>
      </c>
      <c r="O138" s="405">
        <f t="shared" si="52"/>
        <v>0</v>
      </c>
      <c r="P138" s="399">
        <f t="shared" si="53"/>
        <v>0</v>
      </c>
      <c r="Q138" s="399">
        <f t="shared" si="54"/>
        <v>0</v>
      </c>
      <c r="R138" s="399">
        <f t="shared" si="55"/>
        <v>0</v>
      </c>
      <c r="S138" s="400" t="str">
        <f>IF(I138&gt;0,SUM(O138:R138)=1,"")</f>
        <v/>
      </c>
    </row>
    <row r="139" spans="1:22" ht="12.75" customHeight="1" thickBot="1" x14ac:dyDescent="0.25">
      <c r="A139" s="164" t="str">
        <f>'2-Expenditures'!A139</f>
        <v>Y</v>
      </c>
      <c r="B139" s="268" t="str">
        <f ca="1">IF(A139="N",B138,IF(LEN(B138)&lt;&gt;1,"A",IFERROR(CHAR(CODE(LOOKUP(2,1/($B$134:OFFSET(B139,-1,0)&lt;&gt;""),$B$134:OFFSET(B139,-1,0)))+1),"A")))</f>
        <v>E</v>
      </c>
      <c r="C139" s="143">
        <f>'2-Expenditures'!C139</f>
        <v>0</v>
      </c>
      <c r="D139" s="144">
        <f>'2-Expenditures'!E139</f>
        <v>0</v>
      </c>
      <c r="E139" s="154"/>
      <c r="F139" s="154"/>
      <c r="G139" s="154"/>
      <c r="H139" s="154"/>
      <c r="I139" s="148">
        <f>'2-Expenditures'!I139</f>
        <v>0</v>
      </c>
      <c r="J139" s="421"/>
      <c r="K139" s="158">
        <f t="shared" si="56"/>
        <v>0</v>
      </c>
      <c r="L139" s="550" t="s">
        <v>2654</v>
      </c>
      <c r="M139" s="152" t="b">
        <f>SUM(E139:H139)=I139</f>
        <v>1</v>
      </c>
      <c r="O139" s="405">
        <f t="shared" si="52"/>
        <v>0</v>
      </c>
      <c r="P139" s="399">
        <f t="shared" si="53"/>
        <v>0</v>
      </c>
      <c r="Q139" s="399">
        <f t="shared" si="54"/>
        <v>0</v>
      </c>
      <c r="R139" s="399">
        <f t="shared" si="55"/>
        <v>0</v>
      </c>
      <c r="S139" s="400" t="str">
        <f>IF(I139&gt;0,SUM(O139:R139)=1,"")</f>
        <v/>
      </c>
    </row>
    <row r="140" spans="1:22" ht="12.75" hidden="1" customHeight="1" outlineLevel="1" x14ac:dyDescent="0.2">
      <c r="A140" s="164" t="str">
        <f>'2-Expenditures'!A140</f>
        <v>N</v>
      </c>
      <c r="B140" s="268" t="str">
        <f ca="1">IF(A140="N",B139,IF(LEN(B139)&lt;&gt;1,"A",IFERROR(CHAR(CODE(LOOKUP(2,1/($B$134:OFFSET(B140,-1,0)&lt;&gt;""),$B$134:OFFSET(B140,-1,0)))+1),"A")))</f>
        <v>E</v>
      </c>
      <c r="C140" s="143">
        <f>'2-Expenditures'!C140</f>
        <v>0</v>
      </c>
      <c r="D140" s="144">
        <f>'2-Expenditures'!E140</f>
        <v>0</v>
      </c>
      <c r="E140" s="154"/>
      <c r="F140" s="154"/>
      <c r="G140" s="154"/>
      <c r="H140" s="154"/>
      <c r="I140" s="148">
        <f>'2-Expenditures'!I140</f>
        <v>0</v>
      </c>
      <c r="J140" s="421"/>
      <c r="K140" s="158">
        <f t="shared" si="56"/>
        <v>0</v>
      </c>
      <c r="L140" s="550" t="s">
        <v>2654</v>
      </c>
      <c r="M140" s="152" t="b">
        <f t="shared" ref="M140:M149" si="57">SUM(E140:H140)=I140</f>
        <v>1</v>
      </c>
      <c r="O140" s="405">
        <f t="shared" si="52"/>
        <v>0</v>
      </c>
      <c r="P140" s="399">
        <f t="shared" si="53"/>
        <v>0</v>
      </c>
      <c r="Q140" s="399">
        <f t="shared" si="54"/>
        <v>0</v>
      </c>
      <c r="R140" s="399">
        <f t="shared" si="55"/>
        <v>0</v>
      </c>
      <c r="S140" s="400" t="str">
        <f t="shared" ref="S140:S149" si="58">IF(I140&gt;0,SUM(O140:R140)=1,"")</f>
        <v/>
      </c>
    </row>
    <row r="141" spans="1:22" ht="12.75" hidden="1" customHeight="1" outlineLevel="1" x14ac:dyDescent="0.2">
      <c r="A141" s="164" t="str">
        <f>'2-Expenditures'!A141</f>
        <v>N</v>
      </c>
      <c r="B141" s="268" t="str">
        <f ca="1">IF(A141="N",B140,IF(LEN(B140)&lt;&gt;1,"A",IFERROR(CHAR(CODE(LOOKUP(2,1/($B$134:OFFSET(B141,-1,0)&lt;&gt;""),$B$134:OFFSET(B141,-1,0)))+1),"A")))</f>
        <v>E</v>
      </c>
      <c r="C141" s="143">
        <f>'2-Expenditures'!C141</f>
        <v>0</v>
      </c>
      <c r="D141" s="144">
        <f>'2-Expenditures'!E141</f>
        <v>0</v>
      </c>
      <c r="E141" s="154"/>
      <c r="F141" s="154"/>
      <c r="G141" s="154"/>
      <c r="H141" s="154"/>
      <c r="I141" s="148">
        <f>'2-Expenditures'!I141</f>
        <v>0</v>
      </c>
      <c r="J141" s="421"/>
      <c r="K141" s="158">
        <f t="shared" si="56"/>
        <v>0</v>
      </c>
      <c r="L141" s="550" t="s">
        <v>2654</v>
      </c>
      <c r="M141" s="152" t="b">
        <f t="shared" si="57"/>
        <v>1</v>
      </c>
      <c r="O141" s="405">
        <f t="shared" si="52"/>
        <v>0</v>
      </c>
      <c r="P141" s="399">
        <f t="shared" si="53"/>
        <v>0</v>
      </c>
      <c r="Q141" s="399">
        <f t="shared" si="54"/>
        <v>0</v>
      </c>
      <c r="R141" s="399">
        <f t="shared" si="55"/>
        <v>0</v>
      </c>
      <c r="S141" s="400" t="str">
        <f t="shared" si="58"/>
        <v/>
      </c>
    </row>
    <row r="142" spans="1:22" ht="12.75" hidden="1" customHeight="1" outlineLevel="1" x14ac:dyDescent="0.2">
      <c r="A142" s="164" t="str">
        <f>'2-Expenditures'!A142</f>
        <v>N</v>
      </c>
      <c r="B142" s="268" t="str">
        <f ca="1">IF(A142="N",B141,IF(LEN(B141)&lt;&gt;1,"A",IFERROR(CHAR(CODE(LOOKUP(2,1/($B$134:OFFSET(B142,-1,0)&lt;&gt;""),$B$134:OFFSET(B142,-1,0)))+1),"A")))</f>
        <v>E</v>
      </c>
      <c r="C142" s="143">
        <f>'2-Expenditures'!C142</f>
        <v>0</v>
      </c>
      <c r="D142" s="144">
        <f>'2-Expenditures'!E142</f>
        <v>0</v>
      </c>
      <c r="E142" s="154"/>
      <c r="F142" s="154"/>
      <c r="G142" s="154"/>
      <c r="H142" s="154"/>
      <c r="I142" s="148">
        <f>'2-Expenditures'!I142</f>
        <v>0</v>
      </c>
      <c r="J142" s="421"/>
      <c r="K142" s="158">
        <f t="shared" si="56"/>
        <v>0</v>
      </c>
      <c r="L142" s="550" t="s">
        <v>2654</v>
      </c>
      <c r="M142" s="152" t="b">
        <f t="shared" si="57"/>
        <v>1</v>
      </c>
      <c r="O142" s="405">
        <f t="shared" si="52"/>
        <v>0</v>
      </c>
      <c r="P142" s="399">
        <f t="shared" si="53"/>
        <v>0</v>
      </c>
      <c r="Q142" s="399">
        <f t="shared" si="54"/>
        <v>0</v>
      </c>
      <c r="R142" s="399">
        <f t="shared" si="55"/>
        <v>0</v>
      </c>
      <c r="S142" s="400" t="str">
        <f t="shared" si="58"/>
        <v/>
      </c>
    </row>
    <row r="143" spans="1:22" ht="12.75" hidden="1" customHeight="1" outlineLevel="1" x14ac:dyDescent="0.2">
      <c r="A143" s="164" t="str">
        <f>'2-Expenditures'!A143</f>
        <v>N</v>
      </c>
      <c r="B143" s="268" t="str">
        <f ca="1">IF(A143="N",B142,IF(LEN(B142)&lt;&gt;1,"A",IFERROR(CHAR(CODE(LOOKUP(2,1/($B$134:OFFSET(B143,-1,0)&lt;&gt;""),$B$134:OFFSET(B143,-1,0)))+1),"A")))</f>
        <v>E</v>
      </c>
      <c r="C143" s="143">
        <f>'2-Expenditures'!C143</f>
        <v>0</v>
      </c>
      <c r="D143" s="144">
        <f>'2-Expenditures'!E143</f>
        <v>0</v>
      </c>
      <c r="E143" s="154"/>
      <c r="F143" s="154"/>
      <c r="G143" s="154"/>
      <c r="H143" s="154"/>
      <c r="I143" s="148">
        <f>'2-Expenditures'!I143</f>
        <v>0</v>
      </c>
      <c r="J143" s="421"/>
      <c r="K143" s="158">
        <f t="shared" si="56"/>
        <v>0</v>
      </c>
      <c r="L143" s="550" t="s">
        <v>2654</v>
      </c>
      <c r="M143" s="152" t="b">
        <f t="shared" si="57"/>
        <v>1</v>
      </c>
      <c r="O143" s="405">
        <f t="shared" si="52"/>
        <v>0</v>
      </c>
      <c r="P143" s="399">
        <f t="shared" si="53"/>
        <v>0</v>
      </c>
      <c r="Q143" s="399">
        <f t="shared" si="54"/>
        <v>0</v>
      </c>
      <c r="R143" s="399">
        <f t="shared" si="55"/>
        <v>0</v>
      </c>
      <c r="S143" s="400" t="str">
        <f t="shared" si="58"/>
        <v/>
      </c>
    </row>
    <row r="144" spans="1:22" ht="12.75" hidden="1" customHeight="1" outlineLevel="1" x14ac:dyDescent="0.2">
      <c r="A144" s="164" t="str">
        <f>'2-Expenditures'!A144</f>
        <v>N</v>
      </c>
      <c r="B144" s="268" t="str">
        <f ca="1">IF(A144="N",B143,IF(LEN(B143)&lt;&gt;1,"A",IFERROR(CHAR(CODE(LOOKUP(2,1/($B$134:OFFSET(B144,-1,0)&lt;&gt;""),$B$134:OFFSET(B144,-1,0)))+1),"A")))</f>
        <v>E</v>
      </c>
      <c r="C144" s="143">
        <f>'2-Expenditures'!C144</f>
        <v>0</v>
      </c>
      <c r="D144" s="144">
        <f>'2-Expenditures'!E144</f>
        <v>0</v>
      </c>
      <c r="E144" s="154"/>
      <c r="F144" s="154"/>
      <c r="G144" s="154"/>
      <c r="H144" s="154"/>
      <c r="I144" s="148">
        <f>'2-Expenditures'!I144</f>
        <v>0</v>
      </c>
      <c r="J144" s="421"/>
      <c r="K144" s="158">
        <f t="shared" si="56"/>
        <v>0</v>
      </c>
      <c r="L144" s="550" t="s">
        <v>2654</v>
      </c>
      <c r="M144" s="152" t="b">
        <f t="shared" si="57"/>
        <v>1</v>
      </c>
      <c r="O144" s="405">
        <f t="shared" si="52"/>
        <v>0</v>
      </c>
      <c r="P144" s="399">
        <f t="shared" si="53"/>
        <v>0</v>
      </c>
      <c r="Q144" s="399">
        <f t="shared" si="54"/>
        <v>0</v>
      </c>
      <c r="R144" s="399">
        <f t="shared" si="55"/>
        <v>0</v>
      </c>
      <c r="S144" s="400" t="str">
        <f t="shared" si="58"/>
        <v/>
      </c>
    </row>
    <row r="145" spans="1:20" ht="12.75" hidden="1" customHeight="1" outlineLevel="1" x14ac:dyDescent="0.2">
      <c r="A145" s="164" t="str">
        <f>'2-Expenditures'!A145</f>
        <v>N</v>
      </c>
      <c r="B145" s="268" t="str">
        <f ca="1">IF(A145="N",B144,IF(LEN(B144)&lt;&gt;1,"A",IFERROR(CHAR(CODE(LOOKUP(2,1/($B$134:OFFSET(B145,-1,0)&lt;&gt;""),$B$134:OFFSET(B145,-1,0)))+1),"A")))</f>
        <v>E</v>
      </c>
      <c r="C145" s="143">
        <f>'2-Expenditures'!C145</f>
        <v>0</v>
      </c>
      <c r="D145" s="144">
        <f>'2-Expenditures'!E145</f>
        <v>0</v>
      </c>
      <c r="E145" s="154"/>
      <c r="F145" s="154"/>
      <c r="G145" s="154"/>
      <c r="H145" s="154"/>
      <c r="I145" s="148">
        <f>'2-Expenditures'!I145</f>
        <v>0</v>
      </c>
      <c r="J145" s="421"/>
      <c r="K145" s="158">
        <f t="shared" si="56"/>
        <v>0</v>
      </c>
      <c r="L145" s="550" t="s">
        <v>2654</v>
      </c>
      <c r="M145" s="152" t="b">
        <f t="shared" si="57"/>
        <v>1</v>
      </c>
      <c r="O145" s="405">
        <f t="shared" si="52"/>
        <v>0</v>
      </c>
      <c r="P145" s="399">
        <f t="shared" si="53"/>
        <v>0</v>
      </c>
      <c r="Q145" s="399">
        <f t="shared" si="54"/>
        <v>0</v>
      </c>
      <c r="R145" s="399">
        <f t="shared" si="55"/>
        <v>0</v>
      </c>
      <c r="S145" s="400" t="str">
        <f t="shared" si="58"/>
        <v/>
      </c>
    </row>
    <row r="146" spans="1:20" ht="12.75" hidden="1" customHeight="1" outlineLevel="1" x14ac:dyDescent="0.2">
      <c r="A146" s="164" t="str">
        <f>'2-Expenditures'!A146</f>
        <v>N</v>
      </c>
      <c r="B146" s="268" t="str">
        <f ca="1">IF(A146="N",B145,IF(LEN(B145)&lt;&gt;1,"A",IFERROR(CHAR(CODE(LOOKUP(2,1/($B$134:OFFSET(B146,-1,0)&lt;&gt;""),$B$134:OFFSET(B146,-1,0)))+1),"A")))</f>
        <v>E</v>
      </c>
      <c r="C146" s="143">
        <f>'2-Expenditures'!C146</f>
        <v>0</v>
      </c>
      <c r="D146" s="144">
        <f>'2-Expenditures'!E146</f>
        <v>0</v>
      </c>
      <c r="E146" s="154"/>
      <c r="F146" s="154"/>
      <c r="G146" s="154"/>
      <c r="H146" s="154"/>
      <c r="I146" s="148">
        <f>'2-Expenditures'!I146</f>
        <v>0</v>
      </c>
      <c r="J146" s="421"/>
      <c r="K146" s="158">
        <f t="shared" si="56"/>
        <v>0</v>
      </c>
      <c r="L146" s="550" t="s">
        <v>2654</v>
      </c>
      <c r="M146" s="152" t="b">
        <f t="shared" si="57"/>
        <v>1</v>
      </c>
      <c r="O146" s="405">
        <f t="shared" si="52"/>
        <v>0</v>
      </c>
      <c r="P146" s="399">
        <f t="shared" si="53"/>
        <v>0</v>
      </c>
      <c r="Q146" s="399">
        <f t="shared" si="54"/>
        <v>0</v>
      </c>
      <c r="R146" s="399">
        <f t="shared" si="55"/>
        <v>0</v>
      </c>
      <c r="S146" s="400" t="str">
        <f t="shared" si="58"/>
        <v/>
      </c>
    </row>
    <row r="147" spans="1:20" ht="12.75" hidden="1" customHeight="1" outlineLevel="1" x14ac:dyDescent="0.2">
      <c r="A147" s="164" t="str">
        <f>'2-Expenditures'!A147</f>
        <v>N</v>
      </c>
      <c r="B147" s="268" t="str">
        <f ca="1">IF(A147="N",B146,IF(LEN(B146)&lt;&gt;1,"A",IFERROR(CHAR(CODE(LOOKUP(2,1/($B$134:OFFSET(B147,-1,0)&lt;&gt;""),$B$134:OFFSET(B147,-1,0)))+1),"A")))</f>
        <v>E</v>
      </c>
      <c r="C147" s="143">
        <f>'2-Expenditures'!C147</f>
        <v>0</v>
      </c>
      <c r="D147" s="144">
        <f>'2-Expenditures'!E147</f>
        <v>0</v>
      </c>
      <c r="E147" s="154"/>
      <c r="F147" s="154"/>
      <c r="G147" s="154"/>
      <c r="H147" s="154"/>
      <c r="I147" s="148">
        <f>'2-Expenditures'!I147</f>
        <v>0</v>
      </c>
      <c r="J147" s="421"/>
      <c r="K147" s="158">
        <f t="shared" si="56"/>
        <v>0</v>
      </c>
      <c r="L147" s="550" t="s">
        <v>2654</v>
      </c>
      <c r="M147" s="152" t="b">
        <f t="shared" si="57"/>
        <v>1</v>
      </c>
      <c r="O147" s="405">
        <f t="shared" si="52"/>
        <v>0</v>
      </c>
      <c r="P147" s="399">
        <f t="shared" si="53"/>
        <v>0</v>
      </c>
      <c r="Q147" s="399">
        <f t="shared" si="54"/>
        <v>0</v>
      </c>
      <c r="R147" s="399">
        <f t="shared" si="55"/>
        <v>0</v>
      </c>
      <c r="S147" s="400" t="str">
        <f t="shared" si="58"/>
        <v/>
      </c>
    </row>
    <row r="148" spans="1:20" ht="12.75" hidden="1" customHeight="1" outlineLevel="1" x14ac:dyDescent="0.2">
      <c r="A148" s="164" t="str">
        <f>'2-Expenditures'!A148</f>
        <v>N</v>
      </c>
      <c r="B148" s="268" t="str">
        <f ca="1">IF(A148="N",B147,IF(LEN(B147)&lt;&gt;1,"A",IFERROR(CHAR(CODE(LOOKUP(2,1/($B$134:OFFSET(B148,-1,0)&lt;&gt;""),$B$134:OFFSET(B148,-1,0)))+1),"A")))</f>
        <v>E</v>
      </c>
      <c r="C148" s="143">
        <f>'2-Expenditures'!C148</f>
        <v>0</v>
      </c>
      <c r="D148" s="144">
        <f>'2-Expenditures'!E148</f>
        <v>0</v>
      </c>
      <c r="E148" s="154"/>
      <c r="F148" s="154"/>
      <c r="G148" s="154"/>
      <c r="H148" s="154"/>
      <c r="I148" s="148">
        <f>'2-Expenditures'!I148</f>
        <v>0</v>
      </c>
      <c r="J148" s="421"/>
      <c r="K148" s="158">
        <f t="shared" si="56"/>
        <v>0</v>
      </c>
      <c r="L148" s="550" t="s">
        <v>2654</v>
      </c>
      <c r="M148" s="152" t="b">
        <f t="shared" si="57"/>
        <v>1</v>
      </c>
      <c r="O148" s="405">
        <f t="shared" si="52"/>
        <v>0</v>
      </c>
      <c r="P148" s="399">
        <f t="shared" si="53"/>
        <v>0</v>
      </c>
      <c r="Q148" s="399">
        <f t="shared" si="54"/>
        <v>0</v>
      </c>
      <c r="R148" s="399">
        <f t="shared" si="55"/>
        <v>0</v>
      </c>
      <c r="S148" s="400" t="str">
        <f t="shared" si="58"/>
        <v/>
      </c>
    </row>
    <row r="149" spans="1:20" ht="12.75" hidden="1" customHeight="1" outlineLevel="1" thickBot="1" x14ac:dyDescent="0.25">
      <c r="A149" s="164" t="str">
        <f>'2-Expenditures'!A149</f>
        <v>N</v>
      </c>
      <c r="B149" s="268" t="str">
        <f ca="1">IF(A149="N",B148,IF(LEN(B148)&lt;&gt;1,"A",IFERROR(CHAR(CODE(LOOKUP(2,1/($B$134:OFFSET(B149,-1,0)&lt;&gt;""),$B$134:OFFSET(B149,-1,0)))+1),"A")))</f>
        <v>E</v>
      </c>
      <c r="C149" s="143">
        <f>'2-Expenditures'!C149</f>
        <v>0</v>
      </c>
      <c r="D149" s="144">
        <f>'2-Expenditures'!E149</f>
        <v>0</v>
      </c>
      <c r="E149" s="154"/>
      <c r="F149" s="154"/>
      <c r="G149" s="154"/>
      <c r="H149" s="154"/>
      <c r="I149" s="148">
        <f>'2-Expenditures'!I149</f>
        <v>0</v>
      </c>
      <c r="J149" s="421"/>
      <c r="K149" s="158">
        <f t="shared" si="56"/>
        <v>0</v>
      </c>
      <c r="L149" s="550" t="s">
        <v>2654</v>
      </c>
      <c r="M149" s="152" t="b">
        <f t="shared" si="57"/>
        <v>1</v>
      </c>
      <c r="O149" s="405">
        <f t="shared" si="52"/>
        <v>0</v>
      </c>
      <c r="P149" s="399">
        <f t="shared" si="53"/>
        <v>0</v>
      </c>
      <c r="Q149" s="399">
        <f t="shared" si="54"/>
        <v>0</v>
      </c>
      <c r="R149" s="399">
        <f t="shared" si="55"/>
        <v>0</v>
      </c>
      <c r="S149" s="400" t="str">
        <f t="shared" si="58"/>
        <v/>
      </c>
    </row>
    <row r="150" spans="1:20" ht="13.5" collapsed="1" thickTop="1" x14ac:dyDescent="0.2">
      <c r="A150" s="164">
        <f>'2-Expenditures'!A150</f>
        <v>0</v>
      </c>
      <c r="B150" s="354" t="str">
        <f ca="1">IFERROR(CHAR(CODE(LOOKUP(2,1/(B135:OFFSET(B150,-1,0)&lt;&gt;""),B135:OFFSET(B150,-1,0)))+1),"A")</f>
        <v>F</v>
      </c>
      <c r="C150" s="374" t="s">
        <v>2313</v>
      </c>
      <c r="D150" s="375">
        <f ca="1">SUMIFS(D135:OFFSET(D150,-1,0),$A135:OFFSET($A150,-1,0),"Y")</f>
        <v>0</v>
      </c>
      <c r="E150" s="380">
        <f ca="1">SUMIFS(E135:OFFSET(E150,-1,0),$A135:OFFSET($A150,-1,0),"Y")</f>
        <v>0</v>
      </c>
      <c r="F150" s="380">
        <f ca="1">SUMIFS(F135:OFFSET(F150,-1,0),$A135:OFFSET($A150,-1,0),"Y")</f>
        <v>0</v>
      </c>
      <c r="G150" s="380">
        <f ca="1">SUMIFS(G135:OFFSET(G150,-1,0),$A135:OFFSET($A150,-1,0),"Y")</f>
        <v>0</v>
      </c>
      <c r="H150" s="380">
        <f ca="1">SUMIFS(H135:OFFSET(H150,-1,0),$A135:OFFSET($A150,-1,0),"Y")</f>
        <v>0</v>
      </c>
      <c r="I150" s="376">
        <f ca="1">SUMIFS(I135:OFFSET(I150,-1,0),$A135:OFFSET($A150,-1,0),"Y")</f>
        <v>0</v>
      </c>
      <c r="J150" s="433"/>
      <c r="K150" s="358">
        <f ca="1">SUMIFS(K135:OFFSET(K150,-1,0),$A135:OFFSET($A150,-1,0),"Y")</f>
        <v>0</v>
      </c>
      <c r="L150" s="380"/>
      <c r="M150" s="381" t="b">
        <f ca="1">SUM(E150:H150)=I150</f>
        <v>1</v>
      </c>
      <c r="O150" s="399">
        <f t="shared" ca="1" si="52"/>
        <v>0</v>
      </c>
      <c r="P150" s="399">
        <f t="shared" ca="1" si="53"/>
        <v>0</v>
      </c>
      <c r="Q150" s="399">
        <f t="shared" ca="1" si="54"/>
        <v>0</v>
      </c>
      <c r="R150" s="399">
        <f t="shared" ca="1" si="55"/>
        <v>0</v>
      </c>
      <c r="S150" s="400" t="str">
        <f t="shared" ref="S150" ca="1" si="59">IF(I150&gt;0,SUM(O150:R150)=1,"")</f>
        <v/>
      </c>
      <c r="T150" s="182" t="s">
        <v>2530</v>
      </c>
    </row>
    <row r="151" spans="1:20" x14ac:dyDescent="0.2">
      <c r="A151" s="164"/>
      <c r="O151" s="157"/>
      <c r="P151" s="157"/>
      <c r="Q151" s="157"/>
      <c r="R151" s="157"/>
      <c r="S151" s="156"/>
      <c r="T151" s="116"/>
    </row>
    <row r="152" spans="1:20" s="314" customFormat="1" ht="19.899999999999999" customHeight="1" x14ac:dyDescent="0.2">
      <c r="A152" s="323">
        <f>'2-Expenditures'!A152</f>
        <v>0</v>
      </c>
      <c r="B152" s="118" t="s">
        <v>2612</v>
      </c>
      <c r="C152" s="312"/>
      <c r="D152" s="312"/>
      <c r="E152" s="312"/>
      <c r="F152" s="312"/>
      <c r="G152" s="312"/>
      <c r="H152" s="312"/>
      <c r="I152" s="312"/>
      <c r="J152" s="373"/>
      <c r="K152" s="312"/>
      <c r="L152" s="373"/>
      <c r="M152" s="312"/>
      <c r="N152"/>
      <c r="O152" s="387"/>
      <c r="P152" s="387"/>
      <c r="Q152" s="387"/>
      <c r="R152" s="387"/>
      <c r="S152" s="313"/>
    </row>
    <row r="153" spans="1:20" ht="25.5" x14ac:dyDescent="0.2">
      <c r="A153" s="164" t="str">
        <f>'2-Expenditures'!A153</f>
        <v>Include?</v>
      </c>
      <c r="B153" s="349" t="s">
        <v>2317</v>
      </c>
      <c r="C153" s="468" t="s">
        <v>2318</v>
      </c>
      <c r="D153" s="469"/>
      <c r="E153" s="395" t="s">
        <v>2292</v>
      </c>
      <c r="F153" s="395" t="s">
        <v>2293</v>
      </c>
      <c r="G153" s="395" t="s">
        <v>2294</v>
      </c>
      <c r="H153" s="395" t="s">
        <v>2295</v>
      </c>
      <c r="I153" s="368" t="s">
        <v>2314</v>
      </c>
      <c r="J153" s="383" t="s">
        <v>2291</v>
      </c>
      <c r="K153" s="368" t="s">
        <v>2338</v>
      </c>
      <c r="L153" s="547" t="s">
        <v>2337</v>
      </c>
      <c r="M153" s="351" t="s">
        <v>2430</v>
      </c>
      <c r="O153" s="404" t="s">
        <v>2292</v>
      </c>
      <c r="P153" s="397" t="s">
        <v>2293</v>
      </c>
      <c r="Q153" s="397" t="s">
        <v>2294</v>
      </c>
      <c r="R153" s="397" t="s">
        <v>2295</v>
      </c>
      <c r="S153" s="398" t="s">
        <v>2430</v>
      </c>
      <c r="T153" s="120"/>
    </row>
    <row r="154" spans="1:20" x14ac:dyDescent="0.2">
      <c r="A154" s="164" t="str">
        <f>'2-Expenditures'!A154</f>
        <v>Y</v>
      </c>
      <c r="B154" s="352" t="str">
        <f ca="1">IF(A154="N",B153,IF(LEN(B153)&lt;&gt;1,"A",IFERROR(CHAR(CODE(LOOKUP(2,1/($B$153:OFFSET(B154,-1,0)&lt;&gt;""),$B$153:OFFSET(B154,-1,0)))+1),"A")))</f>
        <v>A</v>
      </c>
      <c r="C154" s="460" t="str">
        <f>'2-Expenditures'!C154</f>
        <v>Centrally Appropriated / POTS Costs</v>
      </c>
      <c r="D154" s="470"/>
      <c r="E154" s="154"/>
      <c r="F154" s="154"/>
      <c r="G154" s="154"/>
      <c r="H154" s="154"/>
      <c r="I154" s="147">
        <f>'2-Expenditures'!I154</f>
        <v>0</v>
      </c>
      <c r="J154" s="159">
        <f ca="1">'2-Expenditures'!J154</f>
        <v>0</v>
      </c>
      <c r="K154" s="158">
        <f ca="1">SUM(I154:J154)</f>
        <v>0</v>
      </c>
      <c r="L154" s="548" t="s">
        <v>2632</v>
      </c>
      <c r="M154" s="152" t="b">
        <f t="shared" ref="M154:M168" si="60">SUM(E154:H154)=I154</f>
        <v>1</v>
      </c>
      <c r="O154" s="406">
        <f t="shared" ref="O154:O168" si="61">IFERROR(E154/$I154,0)</f>
        <v>0</v>
      </c>
      <c r="P154" s="402">
        <f t="shared" ref="P154:P168" si="62">IFERROR(F154/$I154,0)</f>
        <v>0</v>
      </c>
      <c r="Q154" s="402">
        <f t="shared" ref="Q154:Q168" si="63">IFERROR(G154/$I154,0)</f>
        <v>0</v>
      </c>
      <c r="R154" s="402">
        <f t="shared" ref="R154:R168" si="64">IFERROR(H154/$I154,0)</f>
        <v>0</v>
      </c>
      <c r="S154" s="403" t="str">
        <f>IF(I154&gt;0,SUM(O154:R154)=1,"")</f>
        <v/>
      </c>
      <c r="T154" s="116"/>
    </row>
    <row r="155" spans="1:20" x14ac:dyDescent="0.2">
      <c r="A155" s="164" t="str">
        <f>'2-Expenditures'!A155</f>
        <v>Y</v>
      </c>
      <c r="B155" s="352" t="str">
        <f ca="1">IF(A155="N",B154,IF(LEN(B154)&lt;&gt;1,"A",IFERROR(CHAR(CODE(LOOKUP(2,1/($B$153:OFFSET(B155,-1,0)&lt;&gt;""),$B$153:OFFSET(B155,-1,0)))+1),"A")))</f>
        <v>B</v>
      </c>
      <c r="C155" s="460" t="str">
        <f>'2-Expenditures'!C155</f>
        <v>Non-Standard and Agency-Specific FTE Costs</v>
      </c>
      <c r="D155" s="470"/>
      <c r="E155" s="154"/>
      <c r="F155" s="154"/>
      <c r="G155" s="154"/>
      <c r="H155" s="154"/>
      <c r="I155" s="147">
        <f>'2-Expenditures'!I155</f>
        <v>0</v>
      </c>
      <c r="J155" s="159">
        <f>'2-Expenditures'!J155</f>
        <v>0</v>
      </c>
      <c r="K155" s="158">
        <f>SUM(I155:J155)</f>
        <v>0</v>
      </c>
      <c r="L155" s="548" t="s">
        <v>2289</v>
      </c>
      <c r="M155" s="152" t="b">
        <f t="shared" si="60"/>
        <v>1</v>
      </c>
      <c r="O155" s="406">
        <f t="shared" si="61"/>
        <v>0</v>
      </c>
      <c r="P155" s="402">
        <f t="shared" si="62"/>
        <v>0</v>
      </c>
      <c r="Q155" s="402">
        <f t="shared" si="63"/>
        <v>0</v>
      </c>
      <c r="R155" s="402">
        <f t="shared" si="64"/>
        <v>0</v>
      </c>
      <c r="S155" s="403" t="str">
        <f>IF(I155&gt;0,SUM(O155:R155)=1,"")</f>
        <v/>
      </c>
      <c r="T155" s="116"/>
    </row>
    <row r="156" spans="1:20" x14ac:dyDescent="0.2">
      <c r="A156" s="164" t="str">
        <f>'2-Expenditures'!A156</f>
        <v>Y</v>
      </c>
      <c r="B156" s="352" t="str">
        <f ca="1">IF(A156="N",B155,IF(LEN(B155)&lt;&gt;1,"A",IFERROR(CHAR(CODE(LOOKUP(2,1/($B$153:OFFSET(B156,-1,0)&lt;&gt;""),$B$153:OFFSET(B156,-1,0)))+1),"A")))</f>
        <v>C</v>
      </c>
      <c r="C156" s="460" t="str">
        <f>'2-Expenditures'!C156</f>
        <v>Legal Services</v>
      </c>
      <c r="D156" s="470"/>
      <c r="E156" s="154"/>
      <c r="F156" s="154"/>
      <c r="G156" s="154"/>
      <c r="H156" s="154"/>
      <c r="I156" s="147">
        <f>'2-Expenditures'!I156</f>
        <v>0</v>
      </c>
      <c r="J156" s="420"/>
      <c r="K156" s="158">
        <f t="shared" ref="K156:K167" si="65">SUM(I156:J156)</f>
        <v>0</v>
      </c>
      <c r="L156" s="548" t="s">
        <v>33</v>
      </c>
      <c r="M156" s="152" t="b">
        <f t="shared" si="60"/>
        <v>1</v>
      </c>
      <c r="O156" s="406">
        <f t="shared" si="61"/>
        <v>0</v>
      </c>
      <c r="P156" s="402">
        <f t="shared" si="62"/>
        <v>0</v>
      </c>
      <c r="Q156" s="402">
        <f t="shared" si="63"/>
        <v>0</v>
      </c>
      <c r="R156" s="402">
        <f t="shared" si="64"/>
        <v>0</v>
      </c>
      <c r="S156" s="403" t="str">
        <f>IF(I156&gt;0,SUM(O156:R156)=1,"")</f>
        <v/>
      </c>
      <c r="T156" s="116"/>
    </row>
    <row r="157" spans="1:20" ht="12.75" customHeight="1" x14ac:dyDescent="0.2">
      <c r="A157" s="164" t="str">
        <f>'2-Expenditures'!A157</f>
        <v>Y</v>
      </c>
      <c r="B157" s="352" t="str">
        <f ca="1">IF(A157="N",B156,IF(LEN(B156)&lt;&gt;1,"A",IFERROR(CHAR(CODE(LOOKUP(2,1/($B$153:OFFSET(B157,-1,0)&lt;&gt;""),$B$153:OFFSET(B157,-1,0)))+1),"A")))</f>
        <v>D</v>
      </c>
      <c r="C157" s="460" t="str">
        <f>'2-Expenditures'!C157</f>
        <v>Computer Programming - Established (Out Years)</v>
      </c>
      <c r="D157" s="470"/>
      <c r="E157" s="154"/>
      <c r="F157" s="154"/>
      <c r="G157" s="154"/>
      <c r="H157" s="154"/>
      <c r="I157" s="147">
        <f>'2-Expenditures'!I157</f>
        <v>0</v>
      </c>
      <c r="J157" s="421"/>
      <c r="K157" s="158">
        <f t="shared" si="65"/>
        <v>0</v>
      </c>
      <c r="L157" s="549"/>
      <c r="M157" s="152" t="b">
        <f t="shared" si="60"/>
        <v>1</v>
      </c>
      <c r="O157" s="406">
        <f t="shared" si="61"/>
        <v>0</v>
      </c>
      <c r="P157" s="402">
        <f t="shared" si="62"/>
        <v>0</v>
      </c>
      <c r="Q157" s="402">
        <f t="shared" si="63"/>
        <v>0</v>
      </c>
      <c r="R157" s="402">
        <f t="shared" si="64"/>
        <v>0</v>
      </c>
      <c r="S157" s="403" t="str">
        <f t="shared" ref="S157:S167" si="66">IF(I157&gt;0,SUM(O157:R157)=1,"")</f>
        <v/>
      </c>
      <c r="T157" s="116"/>
    </row>
    <row r="158" spans="1:20" ht="12.75" customHeight="1" x14ac:dyDescent="0.2">
      <c r="A158" s="164" t="str">
        <f>'2-Expenditures'!A158</f>
        <v>Y</v>
      </c>
      <c r="B158" s="352" t="str">
        <f ca="1">IF(A158="N",B157,IF(LEN(B157)&lt;&gt;1,"A",IFERROR(CHAR(CODE(LOOKUP(2,1/($B$153:OFFSET(B158,-1,0)&lt;&gt;""),$B$153:OFFSET(B158,-1,0)))+1),"A")))</f>
        <v>E</v>
      </c>
      <c r="C158" s="460" t="str">
        <f>'2-Expenditures'!C158</f>
        <v>Computer Programming - Emerging (Out Years)</v>
      </c>
      <c r="D158" s="470"/>
      <c r="E158" s="154"/>
      <c r="F158" s="154"/>
      <c r="G158" s="154"/>
      <c r="H158" s="154"/>
      <c r="I158" s="147">
        <f>'2-Expenditures'!I158</f>
        <v>0</v>
      </c>
      <c r="J158" s="421"/>
      <c r="K158" s="158">
        <f t="shared" si="65"/>
        <v>0</v>
      </c>
      <c r="L158" s="549"/>
      <c r="M158" s="152" t="b">
        <f t="shared" si="60"/>
        <v>1</v>
      </c>
      <c r="O158" s="406">
        <f t="shared" si="61"/>
        <v>0</v>
      </c>
      <c r="P158" s="402">
        <f t="shared" si="62"/>
        <v>0</v>
      </c>
      <c r="Q158" s="402">
        <f t="shared" si="63"/>
        <v>0</v>
      </c>
      <c r="R158" s="402">
        <f t="shared" si="64"/>
        <v>0</v>
      </c>
      <c r="S158" s="403" t="str">
        <f t="shared" si="66"/>
        <v/>
      </c>
      <c r="T158" s="116"/>
    </row>
    <row r="159" spans="1:20" ht="12.75" customHeight="1" x14ac:dyDescent="0.2">
      <c r="A159" s="164" t="str">
        <f>'2-Expenditures'!A159</f>
        <v>Y</v>
      </c>
      <c r="B159" s="352" t="str">
        <f ca="1">IF(A159="N",B158,IF(LEN(B158)&lt;&gt;1,"A",IFERROR(CHAR(CODE(LOOKUP(2,1/($B$153:OFFSET(B159,-1,0)&lt;&gt;""),$B$153:OFFSET(B159,-1,0)))+1),"A")))</f>
        <v>F</v>
      </c>
      <c r="C159" s="460" t="str">
        <f>'2-Expenditures'!C159</f>
        <v>2WD Travel Mileage</v>
      </c>
      <c r="D159" s="470"/>
      <c r="E159" s="154"/>
      <c r="F159" s="154"/>
      <c r="G159" s="154"/>
      <c r="H159" s="154"/>
      <c r="I159" s="147">
        <f>'2-Expenditures'!I159</f>
        <v>0</v>
      </c>
      <c r="J159" s="421"/>
      <c r="K159" s="158">
        <f t="shared" si="65"/>
        <v>0</v>
      </c>
      <c r="L159" s="548" t="s">
        <v>2289</v>
      </c>
      <c r="M159" s="152" t="b">
        <f t="shared" si="60"/>
        <v>1</v>
      </c>
      <c r="O159" s="406">
        <f t="shared" si="61"/>
        <v>0</v>
      </c>
      <c r="P159" s="402">
        <f t="shared" si="62"/>
        <v>0</v>
      </c>
      <c r="Q159" s="402">
        <f t="shared" si="63"/>
        <v>0</v>
      </c>
      <c r="R159" s="402">
        <f t="shared" si="64"/>
        <v>0</v>
      </c>
      <c r="S159" s="403" t="str">
        <f t="shared" si="66"/>
        <v/>
      </c>
      <c r="T159" s="116"/>
    </row>
    <row r="160" spans="1:20" ht="12.75" customHeight="1" x14ac:dyDescent="0.2">
      <c r="A160" s="164" t="str">
        <f>'2-Expenditures'!A160</f>
        <v>Y</v>
      </c>
      <c r="B160" s="352" t="str">
        <f ca="1">IF(A160="N",B159,IF(LEN(B159)&lt;&gt;1,"A",IFERROR(CHAR(CODE(LOOKUP(2,1/($B$153:OFFSET(B160,-1,0)&lt;&gt;""),$B$153:OFFSET(B160,-1,0)))+1),"A")))</f>
        <v>G</v>
      </c>
      <c r="C160" s="460" t="str">
        <f>'2-Expenditures'!C160</f>
        <v>4WD Travel Mileage</v>
      </c>
      <c r="D160" s="470"/>
      <c r="E160" s="154"/>
      <c r="F160" s="154"/>
      <c r="G160" s="154"/>
      <c r="H160" s="154"/>
      <c r="I160" s="147">
        <f>'2-Expenditures'!I160</f>
        <v>0</v>
      </c>
      <c r="J160" s="421"/>
      <c r="K160" s="158">
        <f t="shared" si="65"/>
        <v>0</v>
      </c>
      <c r="L160" s="548" t="s">
        <v>2289</v>
      </c>
      <c r="M160" s="152" t="b">
        <f t="shared" si="60"/>
        <v>1</v>
      </c>
      <c r="O160" s="406">
        <f t="shared" si="61"/>
        <v>0</v>
      </c>
      <c r="P160" s="402">
        <f t="shared" si="62"/>
        <v>0</v>
      </c>
      <c r="Q160" s="402">
        <f t="shared" si="63"/>
        <v>0</v>
      </c>
      <c r="R160" s="402">
        <f t="shared" si="64"/>
        <v>0</v>
      </c>
      <c r="S160" s="403" t="str">
        <f t="shared" si="66"/>
        <v/>
      </c>
      <c r="T160" s="116"/>
    </row>
    <row r="161" spans="1:22" s="115" customFormat="1" ht="12.75" hidden="1" customHeight="1" outlineLevel="1" x14ac:dyDescent="0.2">
      <c r="A161" s="164" t="str">
        <f>'2-Expenditures'!A161</f>
        <v>N</v>
      </c>
      <c r="B161" s="352" t="str">
        <f ca="1">IF(A161="N",B160,IF(LEN(B160)&lt;&gt;1,"A",IFERROR(CHAR(CODE(LOOKUP(2,1/($B$153:OFFSET(B161,-1,0)&lt;&gt;""),$B$153:OFFSET(B161,-1,0)))+1),"A")))</f>
        <v>G</v>
      </c>
      <c r="C161" s="460" t="str">
        <f>'2-Expenditures'!C161</f>
        <v>GenTax Programming</v>
      </c>
      <c r="D161" s="470"/>
      <c r="E161" s="154"/>
      <c r="F161" s="154"/>
      <c r="G161" s="154"/>
      <c r="H161" s="154"/>
      <c r="I161" s="147">
        <f>'2-Expenditures'!I161</f>
        <v>0</v>
      </c>
      <c r="J161" s="421"/>
      <c r="K161" s="158">
        <f t="shared" si="65"/>
        <v>0</v>
      </c>
      <c r="L161" s="548" t="s">
        <v>2289</v>
      </c>
      <c r="M161" s="152" t="b">
        <f t="shared" si="60"/>
        <v>1</v>
      </c>
      <c r="N161"/>
      <c r="O161" s="406">
        <f t="shared" si="61"/>
        <v>0</v>
      </c>
      <c r="P161" s="402">
        <f t="shared" si="62"/>
        <v>0</v>
      </c>
      <c r="Q161" s="402">
        <f t="shared" si="63"/>
        <v>0</v>
      </c>
      <c r="R161" s="402">
        <f t="shared" si="64"/>
        <v>0</v>
      </c>
      <c r="S161" s="403" t="str">
        <f t="shared" si="66"/>
        <v/>
      </c>
      <c r="T161" s="104"/>
      <c r="U161" s="116"/>
      <c r="V161" s="116"/>
    </row>
    <row r="162" spans="1:22" s="115" customFormat="1" ht="12.75" hidden="1" customHeight="1" outlineLevel="1" x14ac:dyDescent="0.2">
      <c r="A162" s="164" t="str">
        <f>'2-Expenditures'!A162</f>
        <v>N</v>
      </c>
      <c r="B162" s="352" t="str">
        <f ca="1">IF(A162="N",B161,IF(LEN(B161)&lt;&gt;1,"A",IFERROR(CHAR(CODE(LOOKUP(2,1/($B$153:OFFSET(B162,-1,0)&lt;&gt;""),$B$153:OFFSET(B162,-1,0)))+1),"A")))</f>
        <v>G</v>
      </c>
      <c r="C162" s="460" t="str">
        <f>'2-Expenditures'!C162</f>
        <v>ISD Programming Support</v>
      </c>
      <c r="D162" s="470"/>
      <c r="E162" s="154"/>
      <c r="F162" s="154"/>
      <c r="G162" s="154"/>
      <c r="H162" s="154"/>
      <c r="I162" s="147">
        <f>'2-Expenditures'!I162</f>
        <v>0</v>
      </c>
      <c r="J162" s="421"/>
      <c r="K162" s="158">
        <f t="shared" si="65"/>
        <v>0</v>
      </c>
      <c r="L162" s="548" t="s">
        <v>2289</v>
      </c>
      <c r="M162" s="152" t="b">
        <f t="shared" si="60"/>
        <v>1</v>
      </c>
      <c r="N162"/>
      <c r="O162" s="406">
        <f t="shared" si="61"/>
        <v>0</v>
      </c>
      <c r="P162" s="402">
        <f t="shared" si="62"/>
        <v>0</v>
      </c>
      <c r="Q162" s="402">
        <f t="shared" si="63"/>
        <v>0</v>
      </c>
      <c r="R162" s="402">
        <f t="shared" si="64"/>
        <v>0</v>
      </c>
      <c r="S162" s="403" t="str">
        <f t="shared" si="66"/>
        <v/>
      </c>
      <c r="T162" s="116"/>
      <c r="U162" s="116"/>
      <c r="V162" s="116"/>
    </row>
    <row r="163" spans="1:22" s="115" customFormat="1" ht="12.75" hidden="1" customHeight="1" outlineLevel="1" x14ac:dyDescent="0.2">
      <c r="A163" s="164" t="str">
        <f>'2-Expenditures'!A163</f>
        <v>N</v>
      </c>
      <c r="B163" s="352" t="str">
        <f ca="1">IF(A163="N",B162,IF(LEN(B162)&lt;&gt;1,"A",IFERROR(CHAR(CODE(LOOKUP(2,1/($B$153:OFFSET(B163,-1,0)&lt;&gt;""),$B$153:OFFSET(B163,-1,0)))+1),"A")))</f>
        <v>G</v>
      </c>
      <c r="C163" s="460" t="str">
        <f>'2-Expenditures'!C163</f>
        <v>Office of Research and Analysis</v>
      </c>
      <c r="D163" s="470"/>
      <c r="E163" s="154"/>
      <c r="F163" s="154"/>
      <c r="G163" s="154"/>
      <c r="H163" s="154"/>
      <c r="I163" s="147">
        <f>'2-Expenditures'!I163</f>
        <v>0</v>
      </c>
      <c r="J163" s="421"/>
      <c r="K163" s="158">
        <f t="shared" si="65"/>
        <v>0</v>
      </c>
      <c r="L163" s="548" t="s">
        <v>2289</v>
      </c>
      <c r="M163" s="152" t="b">
        <f t="shared" si="60"/>
        <v>1</v>
      </c>
      <c r="N163"/>
      <c r="O163" s="406">
        <f t="shared" si="61"/>
        <v>0</v>
      </c>
      <c r="P163" s="402">
        <f t="shared" si="62"/>
        <v>0</v>
      </c>
      <c r="Q163" s="402">
        <f t="shared" si="63"/>
        <v>0</v>
      </c>
      <c r="R163" s="402">
        <f t="shared" si="64"/>
        <v>0</v>
      </c>
      <c r="S163" s="403" t="str">
        <f t="shared" si="66"/>
        <v/>
      </c>
      <c r="T163" s="116"/>
      <c r="U163" s="116"/>
      <c r="V163" s="116"/>
    </row>
    <row r="164" spans="1:22" s="115" customFormat="1" ht="12.75" hidden="1" customHeight="1" outlineLevel="1" x14ac:dyDescent="0.2">
      <c r="A164" s="164" t="str">
        <f>'2-Expenditures'!A164</f>
        <v>N</v>
      </c>
      <c r="B164" s="352" t="str">
        <f ca="1">IF(A164="N",B163,IF(LEN(B163)&lt;&gt;1,"A",IFERROR(CHAR(CODE(LOOKUP(2,1/($B$153:OFFSET(B164,-1,0)&lt;&gt;""),$B$153:OFFSET(B164,-1,0)))+1),"A")))</f>
        <v>G</v>
      </c>
      <c r="C164" s="460" t="str">
        <f>'2-Expenditures'!C164</f>
        <v>User Acceptance Testing</v>
      </c>
      <c r="D164" s="470"/>
      <c r="E164" s="154"/>
      <c r="F164" s="154"/>
      <c r="G164" s="154"/>
      <c r="H164" s="154"/>
      <c r="I164" s="147">
        <f>'2-Expenditures'!I164</f>
        <v>0</v>
      </c>
      <c r="J164" s="421"/>
      <c r="K164" s="158">
        <f t="shared" si="65"/>
        <v>0</v>
      </c>
      <c r="L164" s="548" t="s">
        <v>2289</v>
      </c>
      <c r="M164" s="152" t="b">
        <f t="shared" si="60"/>
        <v>1</v>
      </c>
      <c r="N164"/>
      <c r="O164" s="406">
        <f t="shared" si="61"/>
        <v>0</v>
      </c>
      <c r="P164" s="402">
        <f t="shared" si="62"/>
        <v>0</v>
      </c>
      <c r="Q164" s="402">
        <f t="shared" si="63"/>
        <v>0</v>
      </c>
      <c r="R164" s="402">
        <f t="shared" si="64"/>
        <v>0</v>
      </c>
      <c r="S164" s="403" t="str">
        <f t="shared" si="66"/>
        <v/>
      </c>
      <c r="T164" s="116"/>
      <c r="U164" s="116"/>
      <c r="V164" s="116"/>
    </row>
    <row r="165" spans="1:22" s="115" customFormat="1" ht="13.5" hidden="1" customHeight="1" outlineLevel="1" x14ac:dyDescent="0.2">
      <c r="A165" s="164" t="str">
        <f>'2-Expenditures'!A165</f>
        <v>N</v>
      </c>
      <c r="B165" s="352" t="str">
        <f ca="1">IF(A165="N",B164,IF(LEN(B164)&lt;&gt;1,"A",IFERROR(CHAR(CODE(LOOKUP(2,1/($B$153:OFFSET(B165,-1,0)&lt;&gt;""),$B$153:OFFSET(B165,-1,0)))+1),"A")))</f>
        <v>G</v>
      </c>
      <c r="C165" s="461" t="str">
        <f>'2-Expenditures'!C165</f>
        <v>DRIVES Programming</v>
      </c>
      <c r="D165" s="471"/>
      <c r="E165" s="154"/>
      <c r="F165" s="154"/>
      <c r="G165" s="154"/>
      <c r="H165" s="154"/>
      <c r="I165" s="147">
        <f>'2-Expenditures'!I165</f>
        <v>0</v>
      </c>
      <c r="J165" s="421"/>
      <c r="K165" s="158">
        <f t="shared" si="65"/>
        <v>0</v>
      </c>
      <c r="L165" s="548" t="s">
        <v>2289</v>
      </c>
      <c r="M165" s="152" t="b">
        <f t="shared" si="60"/>
        <v>1</v>
      </c>
      <c r="N165"/>
      <c r="O165" s="406">
        <f t="shared" si="61"/>
        <v>0</v>
      </c>
      <c r="P165" s="402">
        <f t="shared" si="62"/>
        <v>0</v>
      </c>
      <c r="Q165" s="402">
        <f t="shared" si="63"/>
        <v>0</v>
      </c>
      <c r="R165" s="402">
        <f t="shared" si="64"/>
        <v>0</v>
      </c>
      <c r="S165" s="403" t="str">
        <f t="shared" si="66"/>
        <v/>
      </c>
      <c r="T165" s="116"/>
      <c r="U165" s="116"/>
      <c r="V165" s="116"/>
    </row>
    <row r="166" spans="1:22" s="115" customFormat="1" ht="13.5" customHeight="1" collapsed="1" x14ac:dyDescent="0.2">
      <c r="A166" s="164" t="str">
        <f>'2-Expenditures'!A166</f>
        <v>N</v>
      </c>
      <c r="B166" s="352" t="str">
        <f ca="1">IF(A166="N",B165,IF(LEN(B165)&lt;&gt;1,"A",IFERROR(CHAR(CODE(LOOKUP(2,1/($B$153:OFFSET(B166,-1,0)&lt;&gt;""),$B$153:OFFSET(B166,-1,0)))+1),"A")))</f>
        <v>G</v>
      </c>
      <c r="C166" s="461">
        <f>'2-Expenditures'!C166</f>
        <v>0</v>
      </c>
      <c r="D166" s="471"/>
      <c r="E166" s="154"/>
      <c r="F166" s="154"/>
      <c r="G166" s="154"/>
      <c r="H166" s="154"/>
      <c r="I166" s="147">
        <f>'2-Expenditures'!I166</f>
        <v>0</v>
      </c>
      <c r="J166" s="421"/>
      <c r="K166" s="158">
        <f t="shared" si="65"/>
        <v>0</v>
      </c>
      <c r="L166" s="548" t="s">
        <v>2289</v>
      </c>
      <c r="M166" s="152" t="b">
        <f t="shared" si="60"/>
        <v>1</v>
      </c>
      <c r="N166"/>
      <c r="O166" s="406">
        <f t="shared" si="61"/>
        <v>0</v>
      </c>
      <c r="P166" s="402">
        <f t="shared" si="62"/>
        <v>0</v>
      </c>
      <c r="Q166" s="402">
        <f t="shared" si="63"/>
        <v>0</v>
      </c>
      <c r="R166" s="402">
        <f t="shared" si="64"/>
        <v>0</v>
      </c>
      <c r="S166" s="403" t="str">
        <f t="shared" si="66"/>
        <v/>
      </c>
      <c r="T166" s="116"/>
      <c r="U166" s="116"/>
      <c r="V166" s="116"/>
    </row>
    <row r="167" spans="1:22" s="115" customFormat="1" ht="13.5" customHeight="1" thickBot="1" x14ac:dyDescent="0.25">
      <c r="A167" s="164" t="str">
        <f>'2-Expenditures'!A167</f>
        <v>N</v>
      </c>
      <c r="B167" s="352" t="str">
        <f ca="1">IF(A167="N",B166,IF(LEN(B166)&lt;&gt;1,"A",IFERROR(CHAR(CODE(LOOKUP(2,1/($B$153:OFFSET(B167,-1,0)&lt;&gt;""),$B$153:OFFSET(B167,-1,0)))+1),"A")))</f>
        <v>G</v>
      </c>
      <c r="C167" s="461">
        <f>'2-Expenditures'!C167</f>
        <v>0</v>
      </c>
      <c r="D167" s="471"/>
      <c r="E167" s="154"/>
      <c r="F167" s="154"/>
      <c r="G167" s="154"/>
      <c r="H167" s="154"/>
      <c r="I167" s="147">
        <f>'2-Expenditures'!I167</f>
        <v>0</v>
      </c>
      <c r="J167" s="435"/>
      <c r="K167" s="158">
        <f t="shared" si="65"/>
        <v>0</v>
      </c>
      <c r="L167" s="548" t="s">
        <v>2289</v>
      </c>
      <c r="M167" s="152" t="b">
        <f t="shared" si="60"/>
        <v>1</v>
      </c>
      <c r="N167"/>
      <c r="O167" s="406">
        <f t="shared" si="61"/>
        <v>0</v>
      </c>
      <c r="P167" s="402">
        <f t="shared" si="62"/>
        <v>0</v>
      </c>
      <c r="Q167" s="402">
        <f t="shared" si="63"/>
        <v>0</v>
      </c>
      <c r="R167" s="402">
        <f t="shared" si="64"/>
        <v>0</v>
      </c>
      <c r="S167" s="403" t="str">
        <f t="shared" si="66"/>
        <v/>
      </c>
      <c r="T167" s="116"/>
      <c r="U167" s="116"/>
      <c r="V167" s="116"/>
    </row>
    <row r="168" spans="1:22" s="115" customFormat="1" ht="13.5" thickTop="1" x14ac:dyDescent="0.2">
      <c r="A168" s="164">
        <f>'2-Expenditures'!A168</f>
        <v>0</v>
      </c>
      <c r="B168" s="354" t="str">
        <f ca="1">IFERROR(CHAR(CODE(LOOKUP(2,1/(B154:OFFSET(B168,-1,0)&lt;&gt;""),B154:OFFSET(B168,-1,0)))+1),"A")</f>
        <v>H</v>
      </c>
      <c r="C168" s="462" t="s">
        <v>2321</v>
      </c>
      <c r="D168" s="472"/>
      <c r="E168" s="380">
        <f ca="1">SUMIFS(E154:OFFSET(E168,-1,0),$A154:OFFSET($A168,-1,0),"Y")</f>
        <v>0</v>
      </c>
      <c r="F168" s="380">
        <f ca="1">SUMIFS(F154:OFFSET(F168,-1,0),$A154:OFFSET($A168,-1,0),"Y")</f>
        <v>0</v>
      </c>
      <c r="G168" s="380">
        <f ca="1">SUMIFS(G154:OFFSET(G168,-1,0),$A154:OFFSET($A168,-1,0),"Y")</f>
        <v>0</v>
      </c>
      <c r="H168" s="380">
        <f ca="1">SUMIFS(H154:OFFSET(H168,-1,0),$A154:OFFSET($A168,-1,0),"Y")</f>
        <v>0</v>
      </c>
      <c r="I168" s="376">
        <f ca="1">SUMIFS(I154:OFFSET(I168,-1,0),$A154:OFFSET($A168,-1,0),"Y")</f>
        <v>0</v>
      </c>
      <c r="J168" s="376">
        <f ca="1">SUMIFS(J154:OFFSET(J168,-1,0),$A154:OFFSET($A168,-1,0),"Y")</f>
        <v>0</v>
      </c>
      <c r="K168" s="376">
        <f ca="1">SUMIFS(K154:OFFSET(K168,-1,0),$A154:OFFSET($A168,-1,0),"Y")</f>
        <v>0</v>
      </c>
      <c r="L168" s="380"/>
      <c r="M168" s="384" t="b">
        <f t="shared" ca="1" si="60"/>
        <v>1</v>
      </c>
      <c r="N168"/>
      <c r="O168" s="399">
        <f t="shared" ca="1" si="61"/>
        <v>0</v>
      </c>
      <c r="P168" s="399">
        <f t="shared" ca="1" si="62"/>
        <v>0</v>
      </c>
      <c r="Q168" s="399">
        <f t="shared" ca="1" si="63"/>
        <v>0</v>
      </c>
      <c r="R168" s="399">
        <f t="shared" ca="1" si="64"/>
        <v>0</v>
      </c>
      <c r="S168" s="400" t="str">
        <f t="shared" ref="S168" ca="1" si="67">IF(I168&gt;0,SUM(O168:R168)=1,"")</f>
        <v/>
      </c>
      <c r="T168" s="182" t="s">
        <v>2569</v>
      </c>
      <c r="U168" s="116"/>
      <c r="V168" s="116"/>
    </row>
    <row r="169" spans="1:22" s="115" customFormat="1" x14ac:dyDescent="0.2">
      <c r="A169" s="164">
        <f>'2-Expenditures'!A169</f>
        <v>0</v>
      </c>
      <c r="B169" s="116"/>
      <c r="C169" s="116"/>
      <c r="D169" s="116"/>
      <c r="E169" s="116"/>
      <c r="F169" s="116"/>
      <c r="G169" s="116"/>
      <c r="H169" s="116"/>
      <c r="I169" s="116"/>
      <c r="J169" s="116"/>
      <c r="K169" s="116"/>
      <c r="L169" s="546"/>
      <c r="M169" s="156"/>
      <c r="N169"/>
      <c r="O169"/>
      <c r="P169"/>
      <c r="Q169"/>
      <c r="R169"/>
      <c r="S169" s="391"/>
      <c r="T169" s="116"/>
      <c r="U169" s="116"/>
      <c r="V169" s="116"/>
    </row>
    <row r="170" spans="1:22" s="314" customFormat="1" ht="19.899999999999999" customHeight="1" x14ac:dyDescent="0.2">
      <c r="A170" s="323">
        <f>'2-Expenditures'!A170</f>
        <v>0</v>
      </c>
      <c r="B170" s="118" t="s">
        <v>2611</v>
      </c>
      <c r="C170" s="312"/>
      <c r="D170" s="312"/>
      <c r="E170" s="312"/>
      <c r="F170" s="312"/>
      <c r="G170" s="312"/>
      <c r="H170" s="312"/>
      <c r="I170" s="312"/>
      <c r="J170" s="312"/>
      <c r="K170" s="312"/>
      <c r="L170" s="373"/>
      <c r="M170" s="312"/>
      <c r="N170"/>
      <c r="O170" s="387"/>
      <c r="P170" s="387"/>
      <c r="Q170" s="387"/>
      <c r="R170" s="387"/>
      <c r="S170" s="313"/>
    </row>
    <row r="171" spans="1:22" s="115" customFormat="1" ht="25.5" x14ac:dyDescent="0.2">
      <c r="A171" s="164" t="str">
        <f>'2-Expenditures'!A171</f>
        <v>Include?</v>
      </c>
      <c r="B171" s="349" t="s">
        <v>2317</v>
      </c>
      <c r="C171" s="392" t="s">
        <v>2318</v>
      </c>
      <c r="D171" s="465"/>
      <c r="E171" s="395" t="s">
        <v>2292</v>
      </c>
      <c r="F171" s="395" t="s">
        <v>2293</v>
      </c>
      <c r="G171" s="395" t="s">
        <v>2294</v>
      </c>
      <c r="H171" s="395" t="s">
        <v>2295</v>
      </c>
      <c r="I171" s="351" t="s">
        <v>2314</v>
      </c>
      <c r="J171" s="396" t="s">
        <v>2291</v>
      </c>
      <c r="K171" s="368" t="s">
        <v>2338</v>
      </c>
      <c r="L171" s="557" t="s">
        <v>2337</v>
      </c>
      <c r="M171" s="351" t="s">
        <v>2430</v>
      </c>
      <c r="N171"/>
      <c r="O171" s="404" t="s">
        <v>2292</v>
      </c>
      <c r="P171" s="397" t="s">
        <v>2293</v>
      </c>
      <c r="Q171" s="397" t="s">
        <v>2294</v>
      </c>
      <c r="R171" s="397" t="s">
        <v>2295</v>
      </c>
      <c r="S171" s="398" t="s">
        <v>2430</v>
      </c>
      <c r="T171" s="116"/>
      <c r="U171" s="116"/>
      <c r="V171" s="116"/>
    </row>
    <row r="172" spans="1:22" s="115" customFormat="1" x14ac:dyDescent="0.2">
      <c r="A172" s="164" t="str">
        <f>'2-Expenditures'!A172</f>
        <v>Y</v>
      </c>
      <c r="B172" s="352" t="str">
        <f ca="1">IF(A172="N",B171,IF(LEN(B171)&lt;&gt;1,"A",IFERROR(CHAR(CODE(LOOKUP(2,1/($B$171:OFFSET(B172,-1,0)&lt;&gt;""),$B$171:OFFSET(B172,-1,0)))+1),"A")))</f>
        <v>A</v>
      </c>
      <c r="C172" s="463">
        <f>'2-Expenditures'!C172</f>
        <v>0</v>
      </c>
      <c r="D172" s="466"/>
      <c r="E172" s="154"/>
      <c r="F172" s="154"/>
      <c r="G172" s="154"/>
      <c r="H172" s="154"/>
      <c r="I172" s="123">
        <f>'2-Expenditures'!I172</f>
        <v>0</v>
      </c>
      <c r="J172" s="420"/>
      <c r="K172" s="158">
        <f>SUM(I172:J172)</f>
        <v>0</v>
      </c>
      <c r="L172" s="549"/>
      <c r="M172" s="152" t="b">
        <f t="shared" ref="M172:M187" si="68">SUM(E172:H172)=I172</f>
        <v>1</v>
      </c>
      <c r="N172"/>
      <c r="O172" s="406">
        <f t="shared" ref="O172:O187" si="69">IFERROR(E172/$I172,0)</f>
        <v>0</v>
      </c>
      <c r="P172" s="402">
        <f t="shared" ref="P172:P187" si="70">IFERROR(F172/$I172,0)</f>
        <v>0</v>
      </c>
      <c r="Q172" s="402">
        <f t="shared" ref="Q172:Q187" si="71">IFERROR(G172/$I172,0)</f>
        <v>0</v>
      </c>
      <c r="R172" s="402">
        <f t="shared" ref="R172:R187" si="72">IFERROR(H172/$I172,0)</f>
        <v>0</v>
      </c>
      <c r="S172" s="403" t="str">
        <f>IF(I172&gt;0,SUM(O172:R172)=1,"")</f>
        <v/>
      </c>
      <c r="T172" s="106"/>
      <c r="U172" s="116"/>
      <c r="V172" s="116"/>
    </row>
    <row r="173" spans="1:22" s="115" customFormat="1" ht="12.75" customHeight="1" x14ac:dyDescent="0.2">
      <c r="A173" s="164" t="str">
        <f>'2-Expenditures'!A173</f>
        <v>Y</v>
      </c>
      <c r="B173" s="352" t="str">
        <f ca="1">IF(A173="N",B172,IF(LEN(B172)&lt;&gt;1,"A",IFERROR(CHAR(CODE(LOOKUP(2,1/($B$171:OFFSET(B173,-1,0)&lt;&gt;""),$B$171:OFFSET(B173,-1,0)))+1),"A")))</f>
        <v>B</v>
      </c>
      <c r="C173" s="463">
        <f>'2-Expenditures'!C173</f>
        <v>0</v>
      </c>
      <c r="D173" s="466"/>
      <c r="E173" s="154"/>
      <c r="F173" s="154"/>
      <c r="G173" s="154"/>
      <c r="H173" s="154"/>
      <c r="I173" s="123">
        <f>'2-Expenditures'!I173</f>
        <v>0</v>
      </c>
      <c r="J173" s="421"/>
      <c r="K173" s="158">
        <f>SUM(I173:J173)</f>
        <v>0</v>
      </c>
      <c r="L173" s="549"/>
      <c r="M173" s="152" t="b">
        <f t="shared" si="68"/>
        <v>1</v>
      </c>
      <c r="N173"/>
      <c r="O173" s="406">
        <f t="shared" si="69"/>
        <v>0</v>
      </c>
      <c r="P173" s="402">
        <f t="shared" si="70"/>
        <v>0</v>
      </c>
      <c r="Q173" s="402">
        <f t="shared" si="71"/>
        <v>0</v>
      </c>
      <c r="R173" s="402">
        <f t="shared" si="72"/>
        <v>0</v>
      </c>
      <c r="S173" s="403" t="str">
        <f t="shared" ref="S173:S186" si="73">IF(I173&gt;0,SUM(O173:R173)=1,"")</f>
        <v/>
      </c>
      <c r="T173" s="106"/>
      <c r="U173" s="116"/>
      <c r="V173" s="116"/>
    </row>
    <row r="174" spans="1:22" s="115" customFormat="1" ht="12.75" customHeight="1" x14ac:dyDescent="0.2">
      <c r="A174" s="164" t="str">
        <f>'2-Expenditures'!A174</f>
        <v>Y</v>
      </c>
      <c r="B174" s="352" t="str">
        <f ca="1">IF(A174="N",B173,IF(LEN(B173)&lt;&gt;1,"A",IFERROR(CHAR(CODE(LOOKUP(2,1/($B$171:OFFSET(B174,-1,0)&lt;&gt;""),$B$171:OFFSET(B174,-1,0)))+1),"A")))</f>
        <v>C</v>
      </c>
      <c r="C174" s="463">
        <f>'2-Expenditures'!C174</f>
        <v>0</v>
      </c>
      <c r="D174" s="466"/>
      <c r="E174" s="154"/>
      <c r="F174" s="154"/>
      <c r="G174" s="154"/>
      <c r="H174" s="154"/>
      <c r="I174" s="123">
        <f>'2-Expenditures'!I174</f>
        <v>0</v>
      </c>
      <c r="J174" s="421"/>
      <c r="K174" s="158">
        <f>SUM(I174:J174)</f>
        <v>0</v>
      </c>
      <c r="L174" s="549"/>
      <c r="M174" s="152" t="b">
        <f t="shared" si="68"/>
        <v>1</v>
      </c>
      <c r="N174"/>
      <c r="O174" s="406">
        <f t="shared" si="69"/>
        <v>0</v>
      </c>
      <c r="P174" s="402">
        <f t="shared" si="70"/>
        <v>0</v>
      </c>
      <c r="Q174" s="402">
        <f t="shared" si="71"/>
        <v>0</v>
      </c>
      <c r="R174" s="402">
        <f t="shared" si="72"/>
        <v>0</v>
      </c>
      <c r="S174" s="403" t="str">
        <f t="shared" si="73"/>
        <v/>
      </c>
      <c r="T174" s="116"/>
      <c r="U174" s="116"/>
      <c r="V174" s="116"/>
    </row>
    <row r="175" spans="1:22" s="115" customFormat="1" ht="12.75" customHeight="1" x14ac:dyDescent="0.2">
      <c r="A175" s="164" t="str">
        <f>'2-Expenditures'!A175</f>
        <v>Y</v>
      </c>
      <c r="B175" s="352" t="str">
        <f ca="1">IF(A175="N",B174,IF(LEN(B174)&lt;&gt;1,"A",IFERROR(CHAR(CODE(LOOKUP(2,1/($B$171:OFFSET(B175,-1,0)&lt;&gt;""),$B$171:OFFSET(B175,-1,0)))+1),"A")))</f>
        <v>D</v>
      </c>
      <c r="C175" s="463">
        <f>'2-Expenditures'!C175</f>
        <v>0</v>
      </c>
      <c r="D175" s="466"/>
      <c r="E175" s="154"/>
      <c r="F175" s="154"/>
      <c r="G175" s="154"/>
      <c r="H175" s="154"/>
      <c r="I175" s="123">
        <f>'2-Expenditures'!I175</f>
        <v>0</v>
      </c>
      <c r="J175" s="421"/>
      <c r="K175" s="158">
        <f>SUM(I175:J175)</f>
        <v>0</v>
      </c>
      <c r="L175" s="549"/>
      <c r="M175" s="152" t="b">
        <f t="shared" si="68"/>
        <v>1</v>
      </c>
      <c r="N175"/>
      <c r="O175" s="406">
        <f t="shared" si="69"/>
        <v>0</v>
      </c>
      <c r="P175" s="402">
        <f t="shared" si="70"/>
        <v>0</v>
      </c>
      <c r="Q175" s="402">
        <f t="shared" si="71"/>
        <v>0</v>
      </c>
      <c r="R175" s="402">
        <f t="shared" si="72"/>
        <v>0</v>
      </c>
      <c r="S175" s="403" t="str">
        <f t="shared" si="73"/>
        <v/>
      </c>
      <c r="T175" s="116"/>
      <c r="U175" s="116"/>
      <c r="V175" s="116"/>
    </row>
    <row r="176" spans="1:22" s="115" customFormat="1" ht="13.5" customHeight="1" thickBot="1" x14ac:dyDescent="0.25">
      <c r="A176" s="164" t="str">
        <f>'2-Expenditures'!A176</f>
        <v>Y</v>
      </c>
      <c r="B176" s="352" t="str">
        <f ca="1">IF(A176="N",B175,IF(LEN(B175)&lt;&gt;1,"A",IFERROR(CHAR(CODE(LOOKUP(2,1/($B$171:OFFSET(B176,-1,0)&lt;&gt;""),$B$171:OFFSET(B176,-1,0)))+1),"A")))</f>
        <v>E</v>
      </c>
      <c r="C176" s="463">
        <f>'2-Expenditures'!C176</f>
        <v>0</v>
      </c>
      <c r="D176" s="466"/>
      <c r="E176" s="154"/>
      <c r="F176" s="154"/>
      <c r="G176" s="154"/>
      <c r="H176" s="154"/>
      <c r="I176" s="123">
        <f>'2-Expenditures'!I176</f>
        <v>0</v>
      </c>
      <c r="J176" s="421"/>
      <c r="K176" s="158">
        <f>SUM(I176:J176)</f>
        <v>0</v>
      </c>
      <c r="L176" s="549"/>
      <c r="M176" s="152" t="b">
        <f t="shared" si="68"/>
        <v>1</v>
      </c>
      <c r="N176"/>
      <c r="O176" s="406">
        <f t="shared" si="69"/>
        <v>0</v>
      </c>
      <c r="P176" s="402">
        <f t="shared" si="70"/>
        <v>0</v>
      </c>
      <c r="Q176" s="402">
        <f t="shared" si="71"/>
        <v>0</v>
      </c>
      <c r="R176" s="402">
        <f t="shared" si="72"/>
        <v>0</v>
      </c>
      <c r="S176" s="403" t="str">
        <f t="shared" si="73"/>
        <v/>
      </c>
      <c r="T176" s="116"/>
      <c r="U176" s="116"/>
      <c r="V176" s="116"/>
    </row>
    <row r="177" spans="1:22" s="115" customFormat="1" ht="13.5" hidden="1" customHeight="1" outlineLevel="1" x14ac:dyDescent="0.2">
      <c r="A177" s="164" t="str">
        <f>'2-Expenditures'!A177</f>
        <v>N</v>
      </c>
      <c r="B177" s="352" t="str">
        <f ca="1">IF(A177="N",B176,IF(LEN(B176)&lt;&gt;1,"A",IFERROR(CHAR(CODE(LOOKUP(2,1/($B$171:OFFSET(B177,-1,0)&lt;&gt;""),$B$171:OFFSET(B177,-1,0)))+1),"A")))</f>
        <v>E</v>
      </c>
      <c r="C177" s="463">
        <f>'2-Expenditures'!C177</f>
        <v>0</v>
      </c>
      <c r="D177" s="466"/>
      <c r="E177" s="154"/>
      <c r="F177" s="154"/>
      <c r="G177" s="154"/>
      <c r="H177" s="154"/>
      <c r="I177" s="123">
        <f>'2-Expenditures'!I177</f>
        <v>0</v>
      </c>
      <c r="J177" s="421"/>
      <c r="K177" s="158">
        <f t="shared" ref="K177:K186" si="74">SUM(I177:J177)</f>
        <v>0</v>
      </c>
      <c r="L177" s="549"/>
      <c r="M177" s="152" t="b">
        <f t="shared" si="68"/>
        <v>1</v>
      </c>
      <c r="N177"/>
      <c r="O177" s="406">
        <f t="shared" si="69"/>
        <v>0</v>
      </c>
      <c r="P177" s="402">
        <f t="shared" si="70"/>
        <v>0</v>
      </c>
      <c r="Q177" s="402">
        <f t="shared" si="71"/>
        <v>0</v>
      </c>
      <c r="R177" s="402">
        <f t="shared" si="72"/>
        <v>0</v>
      </c>
      <c r="S177" s="403" t="str">
        <f t="shared" si="73"/>
        <v/>
      </c>
      <c r="T177" s="116"/>
      <c r="U177" s="116"/>
      <c r="V177" s="116"/>
    </row>
    <row r="178" spans="1:22" s="115" customFormat="1" ht="13.5" hidden="1" customHeight="1" outlineLevel="1" x14ac:dyDescent="0.2">
      <c r="A178" s="164" t="str">
        <f>'2-Expenditures'!A178</f>
        <v>N</v>
      </c>
      <c r="B178" s="352" t="str">
        <f ca="1">IF(A178="N",B177,IF(LEN(B177)&lt;&gt;1,"A",IFERROR(CHAR(CODE(LOOKUP(2,1/($B$171:OFFSET(B178,-1,0)&lt;&gt;""),$B$171:OFFSET(B178,-1,0)))+1),"A")))</f>
        <v>E</v>
      </c>
      <c r="C178" s="463">
        <f>'2-Expenditures'!C178</f>
        <v>0</v>
      </c>
      <c r="D178" s="466"/>
      <c r="E178" s="154"/>
      <c r="F178" s="154"/>
      <c r="G178" s="154"/>
      <c r="H178" s="154"/>
      <c r="I178" s="123">
        <f>'2-Expenditures'!I178</f>
        <v>0</v>
      </c>
      <c r="J178" s="421"/>
      <c r="K178" s="158">
        <f t="shared" si="74"/>
        <v>0</v>
      </c>
      <c r="L178" s="549"/>
      <c r="M178" s="152" t="b">
        <f t="shared" si="68"/>
        <v>1</v>
      </c>
      <c r="N178"/>
      <c r="O178" s="406">
        <f t="shared" si="69"/>
        <v>0</v>
      </c>
      <c r="P178" s="402">
        <f t="shared" si="70"/>
        <v>0</v>
      </c>
      <c r="Q178" s="402">
        <f t="shared" si="71"/>
        <v>0</v>
      </c>
      <c r="R178" s="402">
        <f t="shared" si="72"/>
        <v>0</v>
      </c>
      <c r="S178" s="403" t="str">
        <f t="shared" si="73"/>
        <v/>
      </c>
      <c r="T178" s="116"/>
      <c r="U178" s="116"/>
      <c r="V178" s="116"/>
    </row>
    <row r="179" spans="1:22" s="115" customFormat="1" ht="13.5" hidden="1" customHeight="1" outlineLevel="1" x14ac:dyDescent="0.2">
      <c r="A179" s="164" t="str">
        <f>'2-Expenditures'!A179</f>
        <v>N</v>
      </c>
      <c r="B179" s="352" t="str">
        <f ca="1">IF(A179="N",B178,IF(LEN(B178)&lt;&gt;1,"A",IFERROR(CHAR(CODE(LOOKUP(2,1/($B$171:OFFSET(B179,-1,0)&lt;&gt;""),$B$171:OFFSET(B179,-1,0)))+1),"A")))</f>
        <v>E</v>
      </c>
      <c r="C179" s="463">
        <f>'2-Expenditures'!C179</f>
        <v>0</v>
      </c>
      <c r="D179" s="466"/>
      <c r="E179" s="154"/>
      <c r="F179" s="154"/>
      <c r="G179" s="154"/>
      <c r="H179" s="154"/>
      <c r="I179" s="123">
        <f>'2-Expenditures'!I179</f>
        <v>0</v>
      </c>
      <c r="J179" s="421"/>
      <c r="K179" s="158">
        <f t="shared" si="74"/>
        <v>0</v>
      </c>
      <c r="L179" s="549"/>
      <c r="M179" s="152" t="b">
        <f t="shared" si="68"/>
        <v>1</v>
      </c>
      <c r="N179"/>
      <c r="O179" s="406">
        <f t="shared" si="69"/>
        <v>0</v>
      </c>
      <c r="P179" s="402">
        <f t="shared" si="70"/>
        <v>0</v>
      </c>
      <c r="Q179" s="402">
        <f t="shared" si="71"/>
        <v>0</v>
      </c>
      <c r="R179" s="402">
        <f t="shared" si="72"/>
        <v>0</v>
      </c>
      <c r="S179" s="403" t="str">
        <f t="shared" si="73"/>
        <v/>
      </c>
      <c r="T179" s="116"/>
      <c r="U179" s="116"/>
      <c r="V179" s="116"/>
    </row>
    <row r="180" spans="1:22" s="115" customFormat="1" ht="13.5" hidden="1" customHeight="1" outlineLevel="1" x14ac:dyDescent="0.2">
      <c r="A180" s="164" t="str">
        <f>'2-Expenditures'!A180</f>
        <v>N</v>
      </c>
      <c r="B180" s="352" t="str">
        <f ca="1">IF(A180="N",B179,IF(LEN(B179)&lt;&gt;1,"A",IFERROR(CHAR(CODE(LOOKUP(2,1/($B$171:OFFSET(B180,-1,0)&lt;&gt;""),$B$171:OFFSET(B180,-1,0)))+1),"A")))</f>
        <v>E</v>
      </c>
      <c r="C180" s="463">
        <f>'2-Expenditures'!C180</f>
        <v>0</v>
      </c>
      <c r="D180" s="466"/>
      <c r="E180" s="154"/>
      <c r="F180" s="154"/>
      <c r="G180" s="154"/>
      <c r="H180" s="154"/>
      <c r="I180" s="123">
        <f>'2-Expenditures'!I180</f>
        <v>0</v>
      </c>
      <c r="J180" s="421"/>
      <c r="K180" s="158">
        <f t="shared" si="74"/>
        <v>0</v>
      </c>
      <c r="L180" s="549"/>
      <c r="M180" s="152" t="b">
        <f t="shared" si="68"/>
        <v>1</v>
      </c>
      <c r="N180"/>
      <c r="O180" s="406">
        <f t="shared" si="69"/>
        <v>0</v>
      </c>
      <c r="P180" s="402">
        <f t="shared" si="70"/>
        <v>0</v>
      </c>
      <c r="Q180" s="402">
        <f t="shared" si="71"/>
        <v>0</v>
      </c>
      <c r="R180" s="402">
        <f t="shared" si="72"/>
        <v>0</v>
      </c>
      <c r="S180" s="403" t="str">
        <f t="shared" si="73"/>
        <v/>
      </c>
      <c r="T180" s="116"/>
      <c r="U180" s="116"/>
      <c r="V180" s="116"/>
    </row>
    <row r="181" spans="1:22" s="115" customFormat="1" ht="13.5" hidden="1" customHeight="1" outlineLevel="1" x14ac:dyDescent="0.2">
      <c r="A181" s="164" t="str">
        <f>'2-Expenditures'!A181</f>
        <v>N</v>
      </c>
      <c r="B181" s="352" t="str">
        <f ca="1">IF(A181="N",B180,IF(LEN(B180)&lt;&gt;1,"A",IFERROR(CHAR(CODE(LOOKUP(2,1/($B$171:OFFSET(B181,-1,0)&lt;&gt;""),$B$171:OFFSET(B181,-1,0)))+1),"A")))</f>
        <v>E</v>
      </c>
      <c r="C181" s="463">
        <f>'2-Expenditures'!C181</f>
        <v>0</v>
      </c>
      <c r="D181" s="466"/>
      <c r="E181" s="154"/>
      <c r="F181" s="154"/>
      <c r="G181" s="154"/>
      <c r="H181" s="154"/>
      <c r="I181" s="123">
        <f>'2-Expenditures'!I181</f>
        <v>0</v>
      </c>
      <c r="J181" s="421"/>
      <c r="K181" s="158">
        <f t="shared" si="74"/>
        <v>0</v>
      </c>
      <c r="L181" s="549"/>
      <c r="M181" s="152" t="b">
        <f t="shared" si="68"/>
        <v>1</v>
      </c>
      <c r="N181"/>
      <c r="O181" s="406">
        <f t="shared" si="69"/>
        <v>0</v>
      </c>
      <c r="P181" s="402">
        <f t="shared" si="70"/>
        <v>0</v>
      </c>
      <c r="Q181" s="402">
        <f t="shared" si="71"/>
        <v>0</v>
      </c>
      <c r="R181" s="402">
        <f t="shared" si="72"/>
        <v>0</v>
      </c>
      <c r="S181" s="403" t="str">
        <f t="shared" si="73"/>
        <v/>
      </c>
      <c r="T181" s="116"/>
      <c r="U181" s="116"/>
      <c r="V181" s="116"/>
    </row>
    <row r="182" spans="1:22" s="115" customFormat="1" ht="13.5" hidden="1" customHeight="1" outlineLevel="1" x14ac:dyDescent="0.2">
      <c r="A182" s="164" t="str">
        <f>'2-Expenditures'!A182</f>
        <v>N</v>
      </c>
      <c r="B182" s="352" t="str">
        <f ca="1">IF(A182="N",B181,IF(LEN(B181)&lt;&gt;1,"A",IFERROR(CHAR(CODE(LOOKUP(2,1/($B$171:OFFSET(B182,-1,0)&lt;&gt;""),$B$171:OFFSET(B182,-1,0)))+1),"A")))</f>
        <v>E</v>
      </c>
      <c r="C182" s="463">
        <f>'2-Expenditures'!C182</f>
        <v>0</v>
      </c>
      <c r="D182" s="466"/>
      <c r="E182" s="154"/>
      <c r="F182" s="154"/>
      <c r="G182" s="154"/>
      <c r="H182" s="154"/>
      <c r="I182" s="123">
        <f>'2-Expenditures'!I182</f>
        <v>0</v>
      </c>
      <c r="J182" s="421"/>
      <c r="K182" s="158">
        <f t="shared" si="74"/>
        <v>0</v>
      </c>
      <c r="L182" s="549"/>
      <c r="M182" s="152" t="b">
        <f t="shared" si="68"/>
        <v>1</v>
      </c>
      <c r="N182"/>
      <c r="O182" s="406">
        <f t="shared" si="69"/>
        <v>0</v>
      </c>
      <c r="P182" s="402">
        <f t="shared" si="70"/>
        <v>0</v>
      </c>
      <c r="Q182" s="402">
        <f t="shared" si="71"/>
        <v>0</v>
      </c>
      <c r="R182" s="402">
        <f t="shared" si="72"/>
        <v>0</v>
      </c>
      <c r="S182" s="403" t="str">
        <f t="shared" si="73"/>
        <v/>
      </c>
      <c r="T182" s="116"/>
      <c r="U182" s="116"/>
      <c r="V182" s="116"/>
    </row>
    <row r="183" spans="1:22" s="115" customFormat="1" ht="13.5" hidden="1" customHeight="1" outlineLevel="1" x14ac:dyDescent="0.2">
      <c r="A183" s="164" t="str">
        <f>'2-Expenditures'!A183</f>
        <v>N</v>
      </c>
      <c r="B183" s="352" t="str">
        <f ca="1">IF(A183="N",B182,IF(LEN(B182)&lt;&gt;1,"A",IFERROR(CHAR(CODE(LOOKUP(2,1/($B$171:OFFSET(B183,-1,0)&lt;&gt;""),$B$171:OFFSET(B183,-1,0)))+1),"A")))</f>
        <v>E</v>
      </c>
      <c r="C183" s="463">
        <f>'2-Expenditures'!C183</f>
        <v>0</v>
      </c>
      <c r="D183" s="466"/>
      <c r="E183" s="154"/>
      <c r="F183" s="154"/>
      <c r="G183" s="154"/>
      <c r="H183" s="154"/>
      <c r="I183" s="123">
        <f>'2-Expenditures'!I183</f>
        <v>0</v>
      </c>
      <c r="J183" s="421"/>
      <c r="K183" s="158">
        <f t="shared" si="74"/>
        <v>0</v>
      </c>
      <c r="L183" s="549"/>
      <c r="M183" s="152" t="b">
        <f t="shared" si="68"/>
        <v>1</v>
      </c>
      <c r="N183"/>
      <c r="O183" s="406">
        <f t="shared" si="69"/>
        <v>0</v>
      </c>
      <c r="P183" s="402">
        <f t="shared" si="70"/>
        <v>0</v>
      </c>
      <c r="Q183" s="402">
        <f t="shared" si="71"/>
        <v>0</v>
      </c>
      <c r="R183" s="402">
        <f t="shared" si="72"/>
        <v>0</v>
      </c>
      <c r="S183" s="403" t="str">
        <f t="shared" si="73"/>
        <v/>
      </c>
      <c r="T183" s="116"/>
      <c r="U183" s="116"/>
      <c r="V183" s="116"/>
    </row>
    <row r="184" spans="1:22" s="115" customFormat="1" ht="13.5" hidden="1" customHeight="1" outlineLevel="1" x14ac:dyDescent="0.2">
      <c r="A184" s="164" t="str">
        <f>'2-Expenditures'!A184</f>
        <v>N</v>
      </c>
      <c r="B184" s="352" t="str">
        <f ca="1">IF(A184="N",B183,IF(LEN(B183)&lt;&gt;1,"A",IFERROR(CHAR(CODE(LOOKUP(2,1/($B$171:OFFSET(B184,-1,0)&lt;&gt;""),$B$171:OFFSET(B184,-1,0)))+1),"A")))</f>
        <v>E</v>
      </c>
      <c r="C184" s="463">
        <f>'2-Expenditures'!C184</f>
        <v>0</v>
      </c>
      <c r="D184" s="466"/>
      <c r="E184" s="154"/>
      <c r="F184" s="154"/>
      <c r="G184" s="154"/>
      <c r="H184" s="154"/>
      <c r="I184" s="123">
        <f>'2-Expenditures'!I184</f>
        <v>0</v>
      </c>
      <c r="J184" s="421"/>
      <c r="K184" s="158">
        <f t="shared" si="74"/>
        <v>0</v>
      </c>
      <c r="L184" s="549"/>
      <c r="M184" s="152" t="b">
        <f t="shared" si="68"/>
        <v>1</v>
      </c>
      <c r="N184"/>
      <c r="O184" s="406">
        <f t="shared" si="69"/>
        <v>0</v>
      </c>
      <c r="P184" s="402">
        <f t="shared" si="70"/>
        <v>0</v>
      </c>
      <c r="Q184" s="402">
        <f t="shared" si="71"/>
        <v>0</v>
      </c>
      <c r="R184" s="402">
        <f t="shared" si="72"/>
        <v>0</v>
      </c>
      <c r="S184" s="403" t="str">
        <f t="shared" si="73"/>
        <v/>
      </c>
      <c r="T184" s="116"/>
      <c r="U184" s="116"/>
      <c r="V184" s="116"/>
    </row>
    <row r="185" spans="1:22" s="115" customFormat="1" ht="13.5" hidden="1" customHeight="1" outlineLevel="1" x14ac:dyDescent="0.2">
      <c r="A185" s="164" t="str">
        <f>'2-Expenditures'!A185</f>
        <v>N</v>
      </c>
      <c r="B185" s="352" t="str">
        <f ca="1">IF(A185="N",B184,IF(LEN(B184)&lt;&gt;1,"A",IFERROR(CHAR(CODE(LOOKUP(2,1/($B$171:OFFSET(B185,-1,0)&lt;&gt;""),$B$171:OFFSET(B185,-1,0)))+1),"A")))</f>
        <v>E</v>
      </c>
      <c r="C185" s="463">
        <f>'2-Expenditures'!C185</f>
        <v>0</v>
      </c>
      <c r="D185" s="466"/>
      <c r="E185" s="154"/>
      <c r="F185" s="154"/>
      <c r="G185" s="154"/>
      <c r="H185" s="154"/>
      <c r="I185" s="123">
        <f>'2-Expenditures'!I185</f>
        <v>0</v>
      </c>
      <c r="J185" s="421"/>
      <c r="K185" s="158">
        <f t="shared" si="74"/>
        <v>0</v>
      </c>
      <c r="L185" s="549"/>
      <c r="M185" s="152" t="b">
        <f t="shared" si="68"/>
        <v>1</v>
      </c>
      <c r="N185"/>
      <c r="O185" s="406">
        <f t="shared" si="69"/>
        <v>0</v>
      </c>
      <c r="P185" s="402">
        <f t="shared" si="70"/>
        <v>0</v>
      </c>
      <c r="Q185" s="402">
        <f t="shared" si="71"/>
        <v>0</v>
      </c>
      <c r="R185" s="402">
        <f t="shared" si="72"/>
        <v>0</v>
      </c>
      <c r="S185" s="403" t="str">
        <f t="shared" si="73"/>
        <v/>
      </c>
      <c r="T185" s="116"/>
      <c r="U185" s="116"/>
      <c r="V185" s="116"/>
    </row>
    <row r="186" spans="1:22" s="115" customFormat="1" ht="13.5" hidden="1" customHeight="1" outlineLevel="1" thickBot="1" x14ac:dyDescent="0.25">
      <c r="A186" s="164" t="str">
        <f>'2-Expenditures'!A186</f>
        <v>N</v>
      </c>
      <c r="B186" s="352" t="str">
        <f ca="1">IF(A186="N",B185,IF(LEN(B185)&lt;&gt;1,"A",IFERROR(CHAR(CODE(LOOKUP(2,1/($B$171:OFFSET(B186,-1,0)&lt;&gt;""),$B$171:OFFSET(B186,-1,0)))+1),"A")))</f>
        <v>E</v>
      </c>
      <c r="C186" s="463">
        <f>'2-Expenditures'!C186</f>
        <v>0</v>
      </c>
      <c r="D186" s="466"/>
      <c r="E186" s="154"/>
      <c r="F186" s="154"/>
      <c r="G186" s="154"/>
      <c r="H186" s="154"/>
      <c r="I186" s="123">
        <f>'2-Expenditures'!I186</f>
        <v>0</v>
      </c>
      <c r="J186" s="421"/>
      <c r="K186" s="158">
        <f t="shared" si="74"/>
        <v>0</v>
      </c>
      <c r="L186" s="549"/>
      <c r="M186" s="152" t="b">
        <f t="shared" si="68"/>
        <v>1</v>
      </c>
      <c r="N186"/>
      <c r="O186" s="406">
        <f t="shared" si="69"/>
        <v>0</v>
      </c>
      <c r="P186" s="402">
        <f t="shared" si="70"/>
        <v>0</v>
      </c>
      <c r="Q186" s="402">
        <f t="shared" si="71"/>
        <v>0</v>
      </c>
      <c r="R186" s="402">
        <f t="shared" si="72"/>
        <v>0</v>
      </c>
      <c r="S186" s="403" t="str">
        <f t="shared" si="73"/>
        <v/>
      </c>
      <c r="T186" s="116"/>
      <c r="U186" s="116"/>
      <c r="V186" s="116"/>
    </row>
    <row r="187" spans="1:22" s="115" customFormat="1" ht="13.5" collapsed="1" thickTop="1" x14ac:dyDescent="0.2">
      <c r="A187" s="164">
        <f>'2-Expenditures'!A187</f>
        <v>0</v>
      </c>
      <c r="B187" s="354" t="str">
        <f ca="1">IFERROR(CHAR(CODE(LOOKUP(2,1/(B172:OFFSET(B187,-1,0)&lt;&gt;""),B172:OFFSET(B187,-1,0)))+1),"A")</f>
        <v>F</v>
      </c>
      <c r="C187" s="464" t="s">
        <v>2405</v>
      </c>
      <c r="D187" s="467"/>
      <c r="E187" s="380">
        <f ca="1">SUMIFS(E172:OFFSET(E187,-1,0),$A172:OFFSET($A187,-1,0),"Y")</f>
        <v>0</v>
      </c>
      <c r="F187" s="380">
        <f ca="1">SUMIFS(F172:OFFSET(F187,-1,0),$A172:OFFSET($A187,-1,0),"Y")</f>
        <v>0</v>
      </c>
      <c r="G187" s="380">
        <f ca="1">SUMIFS(G172:OFFSET(G187,-1,0),$A172:OFFSET($A187,-1,0),"Y")</f>
        <v>0</v>
      </c>
      <c r="H187" s="380">
        <f ca="1">SUMIFS(H172:OFFSET(H187,-1,0),$A172:OFFSET($A187,-1,0),"Y")</f>
        <v>0</v>
      </c>
      <c r="I187" s="380">
        <f ca="1">SUMIFS(I172:OFFSET(I187,-1,0),$A172:OFFSET($A187,-1,0),"Y")</f>
        <v>0</v>
      </c>
      <c r="J187" s="433"/>
      <c r="K187" s="358">
        <f ca="1">SUMIFS(K172:OFFSET(K187,-1,0),$A172:OFFSET($A187,-1,0),"Y")</f>
        <v>0</v>
      </c>
      <c r="L187" s="380"/>
      <c r="M187" s="384" t="b">
        <f t="shared" ca="1" si="68"/>
        <v>1</v>
      </c>
      <c r="N187"/>
      <c r="O187" s="399">
        <f t="shared" ca="1" si="69"/>
        <v>0</v>
      </c>
      <c r="P187" s="399">
        <f t="shared" ca="1" si="70"/>
        <v>0</v>
      </c>
      <c r="Q187" s="399">
        <f t="shared" ca="1" si="71"/>
        <v>0</v>
      </c>
      <c r="R187" s="399">
        <f t="shared" ca="1" si="72"/>
        <v>0</v>
      </c>
      <c r="S187" s="400" t="str">
        <f t="shared" ref="S187" ca="1" si="75">IF(I187&gt;0,SUM(O187:R187)=1,"")</f>
        <v/>
      </c>
      <c r="T187" s="182" t="s">
        <v>2570</v>
      </c>
      <c r="U187" s="116"/>
      <c r="V187" s="116"/>
    </row>
    <row r="188" spans="1:22" x14ac:dyDescent="0.2">
      <c r="A188" s="164">
        <f>'2-Expenditures'!A188</f>
        <v>0</v>
      </c>
      <c r="M188" s="156"/>
      <c r="O188" s="157"/>
      <c r="P188" s="157"/>
      <c r="Q188" s="157"/>
      <c r="R188" s="157"/>
      <c r="S188" s="156"/>
    </row>
    <row r="189" spans="1:22" x14ac:dyDescent="0.2">
      <c r="A189" s="164">
        <f>'2-Expenditures'!A189</f>
        <v>0</v>
      </c>
      <c r="B189" s="102" t="s">
        <v>2277</v>
      </c>
      <c r="C189" s="319" t="s">
        <v>2407</v>
      </c>
      <c r="M189" s="156"/>
      <c r="S189" s="156"/>
    </row>
    <row r="190" spans="1:22" ht="15.75" hidden="1" outlineLevel="1" x14ac:dyDescent="0.2">
      <c r="A190" s="164">
        <f>'2-Expenditures'!A190</f>
        <v>0</v>
      </c>
      <c r="B190" s="121" t="s">
        <v>2277</v>
      </c>
      <c r="C190" s="121" t="str">
        <f>INDEX('Salary and Cost Data'!$AJ$2:$AN$2,MATCH(B190,'Salary and Cost Data'!$AJ$5:$AN$5,0))</f>
        <v>FY 2026-27</v>
      </c>
      <c r="D190" s="121"/>
      <c r="E190" s="121"/>
      <c r="F190" s="121"/>
      <c r="G190" s="121"/>
      <c r="H190" s="121"/>
      <c r="I190" s="121"/>
      <c r="J190" s="121"/>
      <c r="K190" s="121"/>
      <c r="L190" s="121"/>
      <c r="M190" s="121"/>
      <c r="N190" s="121"/>
      <c r="S190" s="153"/>
    </row>
    <row r="191" spans="1:22" ht="15.75" hidden="1" outlineLevel="1" x14ac:dyDescent="0.2">
      <c r="A191" s="164">
        <f>'2-Expenditures'!A191</f>
        <v>0</v>
      </c>
      <c r="B191" s="122"/>
      <c r="C191" s="120"/>
      <c r="S191" s="390"/>
    </row>
    <row r="192" spans="1:22" s="314" customFormat="1" ht="19.899999999999999" hidden="1" customHeight="1" outlineLevel="1" x14ac:dyDescent="0.2">
      <c r="A192" s="323">
        <f>'2-Expenditures'!A192</f>
        <v>0</v>
      </c>
      <c r="B192" s="118" t="s">
        <v>2323</v>
      </c>
      <c r="C192" s="373"/>
      <c r="D192" s="373"/>
      <c r="E192" s="373"/>
      <c r="F192" s="373"/>
      <c r="G192" s="373"/>
      <c r="H192" s="373"/>
      <c r="I192" s="373"/>
      <c r="J192" s="373"/>
      <c r="K192" s="373"/>
      <c r="L192" s="373"/>
      <c r="M192" s="373"/>
      <c r="N192"/>
      <c r="S192" s="313"/>
      <c r="T192" s="311"/>
    </row>
    <row r="193" spans="1:22" ht="25.5" hidden="1" outlineLevel="1" x14ac:dyDescent="0.2">
      <c r="A193" s="164" t="str">
        <f>'2-Expenditures'!A193</f>
        <v>Include?</v>
      </c>
      <c r="B193" s="353" t="s">
        <v>2317</v>
      </c>
      <c r="C193" s="368" t="s">
        <v>2286</v>
      </c>
      <c r="D193" s="368" t="s">
        <v>2287</v>
      </c>
      <c r="E193" s="395" t="s">
        <v>2292</v>
      </c>
      <c r="F193" s="395" t="s">
        <v>2293</v>
      </c>
      <c r="G193" s="395" t="s">
        <v>2294</v>
      </c>
      <c r="H193" s="395" t="s">
        <v>2295</v>
      </c>
      <c r="I193" s="368" t="s">
        <v>2314</v>
      </c>
      <c r="J193" s="396" t="s">
        <v>2291</v>
      </c>
      <c r="K193" s="368" t="s">
        <v>2338</v>
      </c>
      <c r="L193" s="547" t="s">
        <v>2337</v>
      </c>
      <c r="M193" s="353" t="s">
        <v>2430</v>
      </c>
      <c r="O193" s="397" t="s">
        <v>2292</v>
      </c>
      <c r="P193" s="397" t="s">
        <v>2293</v>
      </c>
      <c r="Q193" s="397" t="s">
        <v>2294</v>
      </c>
      <c r="R193" s="397" t="s">
        <v>2295</v>
      </c>
      <c r="S193" s="398" t="s">
        <v>2430</v>
      </c>
    </row>
    <row r="194" spans="1:22" hidden="1" outlineLevel="1" x14ac:dyDescent="0.2">
      <c r="A194" s="164" t="str">
        <f>'2-Expenditures'!A194</f>
        <v>Y</v>
      </c>
      <c r="B194" s="268" t="str">
        <f ca="1">IF(A194="N",B193,IF(LEN(B193)&lt;&gt;1,"A",IFERROR(CHAR(CODE(LOOKUP(2,1/($B$193:OFFSET(B194,-1,0)&lt;&gt;""),$B$193:OFFSET(B194,-1,0)))+1),"A")))</f>
        <v>A</v>
      </c>
      <c r="C194" s="143">
        <f>'2-Expenditures'!C194</f>
        <v>0</v>
      </c>
      <c r="D194" s="144">
        <f>'2-Expenditures'!E194</f>
        <v>0</v>
      </c>
      <c r="E194" s="154"/>
      <c r="F194" s="154"/>
      <c r="G194" s="154"/>
      <c r="H194" s="154"/>
      <c r="I194" s="148">
        <f>'2-Expenditures'!I194</f>
        <v>0</v>
      </c>
      <c r="J194" s="420"/>
      <c r="K194" s="158">
        <f>SUM(I194:J194)</f>
        <v>0</v>
      </c>
      <c r="L194" s="550" t="s">
        <v>2654</v>
      </c>
      <c r="M194" s="393" t="b">
        <f>SUM(E194:H194)=I194</f>
        <v>1</v>
      </c>
      <c r="O194" s="399">
        <f t="shared" ref="O194:O209" si="76">IFERROR(E194/$I194,0)</f>
        <v>0</v>
      </c>
      <c r="P194" s="399">
        <f t="shared" ref="P194:P209" si="77">IFERROR(F194/$I194,0)</f>
        <v>0</v>
      </c>
      <c r="Q194" s="399">
        <f t="shared" ref="Q194:Q209" si="78">IFERROR(G194/$I194,0)</f>
        <v>0</v>
      </c>
      <c r="R194" s="399">
        <f t="shared" ref="R194:R209" si="79">IFERROR(H194/$I194,0)</f>
        <v>0</v>
      </c>
      <c r="S194" s="400" t="str">
        <f>IF(I194&gt;0,SUM(O194:R194)=1,"")</f>
        <v/>
      </c>
      <c r="U194" s="155"/>
      <c r="V194" s="155"/>
    </row>
    <row r="195" spans="1:22" hidden="1" outlineLevel="1" x14ac:dyDescent="0.2">
      <c r="A195" s="164" t="str">
        <f>'2-Expenditures'!A195</f>
        <v>Y</v>
      </c>
      <c r="B195" s="268" t="str">
        <f ca="1">IF(A195="N",B194,IF(LEN(B194)&lt;&gt;1,"A",IFERROR(CHAR(CODE(LOOKUP(2,1/($B$193:OFFSET(B195,-1,0)&lt;&gt;""),$B$193:OFFSET(B195,-1,0)))+1),"A")))</f>
        <v>B</v>
      </c>
      <c r="C195" s="143">
        <f>'2-Expenditures'!C195</f>
        <v>0</v>
      </c>
      <c r="D195" s="144">
        <f>'2-Expenditures'!E195</f>
        <v>0</v>
      </c>
      <c r="E195" s="154"/>
      <c r="F195" s="154"/>
      <c r="G195" s="154"/>
      <c r="H195" s="154"/>
      <c r="I195" s="148">
        <f>'2-Expenditures'!I195</f>
        <v>0</v>
      </c>
      <c r="J195" s="421"/>
      <c r="K195" s="158">
        <f t="shared" ref="K195:K208" si="80">SUM(I195:J195)</f>
        <v>0</v>
      </c>
      <c r="L195" s="550" t="s">
        <v>2654</v>
      </c>
      <c r="M195" s="393" t="b">
        <f>SUM(E195:H195)=I195</f>
        <v>1</v>
      </c>
      <c r="O195" s="399">
        <f t="shared" si="76"/>
        <v>0</v>
      </c>
      <c r="P195" s="399">
        <f t="shared" si="77"/>
        <v>0</v>
      </c>
      <c r="Q195" s="399">
        <f t="shared" si="78"/>
        <v>0</v>
      </c>
      <c r="R195" s="399">
        <f t="shared" si="79"/>
        <v>0</v>
      </c>
      <c r="S195" s="400" t="str">
        <f>IF(I195&gt;0,SUM(O195:R195)=1,"")</f>
        <v/>
      </c>
    </row>
    <row r="196" spans="1:22" hidden="1" outlineLevel="1" x14ac:dyDescent="0.2">
      <c r="A196" s="164" t="str">
        <f>'2-Expenditures'!A196</f>
        <v>Y</v>
      </c>
      <c r="B196" s="268" t="str">
        <f ca="1">IF(A196="N",B195,IF(LEN(B195)&lt;&gt;1,"A",IFERROR(CHAR(CODE(LOOKUP(2,1/($B$193:OFFSET(B196,-1,0)&lt;&gt;""),$B$193:OFFSET(B196,-1,0)))+1),"A")))</f>
        <v>C</v>
      </c>
      <c r="C196" s="143">
        <f>'2-Expenditures'!C196</f>
        <v>0</v>
      </c>
      <c r="D196" s="144">
        <f>'2-Expenditures'!E196</f>
        <v>0</v>
      </c>
      <c r="E196" s="154"/>
      <c r="F196" s="154"/>
      <c r="G196" s="154"/>
      <c r="H196" s="154"/>
      <c r="I196" s="148">
        <f>'2-Expenditures'!I196</f>
        <v>0</v>
      </c>
      <c r="J196" s="421"/>
      <c r="K196" s="158">
        <f t="shared" si="80"/>
        <v>0</v>
      </c>
      <c r="L196" s="550" t="s">
        <v>2654</v>
      </c>
      <c r="M196" s="393" t="b">
        <f>SUM(E196:H196)=I196</f>
        <v>1</v>
      </c>
      <c r="O196" s="399">
        <f t="shared" si="76"/>
        <v>0</v>
      </c>
      <c r="P196" s="399">
        <f t="shared" si="77"/>
        <v>0</v>
      </c>
      <c r="Q196" s="399">
        <f t="shared" si="78"/>
        <v>0</v>
      </c>
      <c r="R196" s="399">
        <f t="shared" si="79"/>
        <v>0</v>
      </c>
      <c r="S196" s="400" t="str">
        <f>IF(I196&gt;0,SUM(O196:R196)=1,"")</f>
        <v/>
      </c>
    </row>
    <row r="197" spans="1:22" hidden="1" outlineLevel="1" x14ac:dyDescent="0.2">
      <c r="A197" s="164" t="str">
        <f>'2-Expenditures'!A197</f>
        <v>Y</v>
      </c>
      <c r="B197" s="268" t="str">
        <f ca="1">IF(A197="N",B196,IF(LEN(B196)&lt;&gt;1,"A",IFERROR(CHAR(CODE(LOOKUP(2,1/($B$193:OFFSET(B197,-1,0)&lt;&gt;""),$B$193:OFFSET(B197,-1,0)))+1),"A")))</f>
        <v>D</v>
      </c>
      <c r="C197" s="143">
        <f>'2-Expenditures'!C197</f>
        <v>0</v>
      </c>
      <c r="D197" s="144">
        <f>'2-Expenditures'!E197</f>
        <v>0</v>
      </c>
      <c r="E197" s="154"/>
      <c r="F197" s="154"/>
      <c r="G197" s="154"/>
      <c r="H197" s="154"/>
      <c r="I197" s="148">
        <f>'2-Expenditures'!I197</f>
        <v>0</v>
      </c>
      <c r="J197" s="421"/>
      <c r="K197" s="158">
        <f t="shared" si="80"/>
        <v>0</v>
      </c>
      <c r="L197" s="550" t="s">
        <v>2654</v>
      </c>
      <c r="M197" s="393" t="b">
        <f>SUM(E197:H197)=I197</f>
        <v>1</v>
      </c>
      <c r="O197" s="399">
        <f t="shared" si="76"/>
        <v>0</v>
      </c>
      <c r="P197" s="399">
        <f t="shared" si="77"/>
        <v>0</v>
      </c>
      <c r="Q197" s="399">
        <f t="shared" si="78"/>
        <v>0</v>
      </c>
      <c r="R197" s="399">
        <f t="shared" si="79"/>
        <v>0</v>
      </c>
      <c r="S197" s="400" t="str">
        <f>IF(I197&gt;0,SUM(O197:R197)=1,"")</f>
        <v/>
      </c>
    </row>
    <row r="198" spans="1:22" hidden="1" outlineLevel="1" x14ac:dyDescent="0.2">
      <c r="A198" s="164" t="str">
        <f>'2-Expenditures'!A198</f>
        <v>Y</v>
      </c>
      <c r="B198" s="268" t="str">
        <f ca="1">IF(A198="N",B197,IF(LEN(B197)&lt;&gt;1,"A",IFERROR(CHAR(CODE(LOOKUP(2,1/($B$193:OFFSET(B198,-1,0)&lt;&gt;""),$B$193:OFFSET(B198,-1,0)))+1),"A")))</f>
        <v>E</v>
      </c>
      <c r="C198" s="143">
        <f>'2-Expenditures'!C198</f>
        <v>0</v>
      </c>
      <c r="D198" s="144">
        <f>'2-Expenditures'!E198</f>
        <v>0</v>
      </c>
      <c r="E198" s="154"/>
      <c r="F198" s="154"/>
      <c r="G198" s="154"/>
      <c r="H198" s="154"/>
      <c r="I198" s="148">
        <f>'2-Expenditures'!I198</f>
        <v>0</v>
      </c>
      <c r="J198" s="421"/>
      <c r="K198" s="158">
        <f t="shared" si="80"/>
        <v>0</v>
      </c>
      <c r="L198" s="550" t="s">
        <v>2654</v>
      </c>
      <c r="M198" s="393" t="b">
        <f>SUM(E198:H198)=I198</f>
        <v>1</v>
      </c>
      <c r="O198" s="399">
        <f t="shared" si="76"/>
        <v>0</v>
      </c>
      <c r="P198" s="399">
        <f t="shared" si="77"/>
        <v>0</v>
      </c>
      <c r="Q198" s="399">
        <f t="shared" si="78"/>
        <v>0</v>
      </c>
      <c r="R198" s="399">
        <f t="shared" si="79"/>
        <v>0</v>
      </c>
      <c r="S198" s="400" t="str">
        <f>IF(I198&gt;0,SUM(O198:R198)=1,"")</f>
        <v/>
      </c>
    </row>
    <row r="199" spans="1:22" hidden="1" outlineLevel="2" x14ac:dyDescent="0.2">
      <c r="A199" s="164" t="str">
        <f>'2-Expenditures'!A199</f>
        <v>N</v>
      </c>
      <c r="B199" s="268" t="str">
        <f ca="1">IF(A199="N",B198,IF(LEN(B198)&lt;&gt;1,"A",IFERROR(CHAR(CODE(LOOKUP(2,1/($B$193:OFFSET(B199,-1,0)&lt;&gt;""),$B$193:OFFSET(B199,-1,0)))+1),"A")))</f>
        <v>E</v>
      </c>
      <c r="C199" s="143">
        <f>'2-Expenditures'!C199</f>
        <v>0</v>
      </c>
      <c r="D199" s="144">
        <f>'2-Expenditures'!E199</f>
        <v>0</v>
      </c>
      <c r="E199" s="154"/>
      <c r="F199" s="154"/>
      <c r="G199" s="154"/>
      <c r="H199" s="154"/>
      <c r="I199" s="148">
        <f>'2-Expenditures'!I199</f>
        <v>0</v>
      </c>
      <c r="J199" s="421"/>
      <c r="K199" s="158">
        <f t="shared" si="80"/>
        <v>0</v>
      </c>
      <c r="L199" s="550" t="s">
        <v>2654</v>
      </c>
      <c r="M199" s="393" t="b">
        <f t="shared" ref="M199:M208" si="81">SUM(E199:H199)=I199</f>
        <v>1</v>
      </c>
      <c r="O199" s="399">
        <f t="shared" si="76"/>
        <v>0</v>
      </c>
      <c r="P199" s="399">
        <f t="shared" si="77"/>
        <v>0</v>
      </c>
      <c r="Q199" s="399">
        <f t="shared" si="78"/>
        <v>0</v>
      </c>
      <c r="R199" s="399">
        <f t="shared" si="79"/>
        <v>0</v>
      </c>
      <c r="S199" s="400" t="str">
        <f t="shared" ref="S199:S208" si="82">IF(I199&gt;0,SUM(O199:R199)=1,"")</f>
        <v/>
      </c>
    </row>
    <row r="200" spans="1:22" hidden="1" outlineLevel="2" x14ac:dyDescent="0.2">
      <c r="A200" s="164" t="str">
        <f>'2-Expenditures'!A200</f>
        <v>N</v>
      </c>
      <c r="B200" s="268" t="str">
        <f ca="1">IF(A200="N",B199,IF(LEN(B199)&lt;&gt;1,"A",IFERROR(CHAR(CODE(LOOKUP(2,1/($B$193:OFFSET(B200,-1,0)&lt;&gt;""),$B$193:OFFSET(B200,-1,0)))+1),"A")))</f>
        <v>E</v>
      </c>
      <c r="C200" s="143">
        <f>'2-Expenditures'!C200</f>
        <v>0</v>
      </c>
      <c r="D200" s="144">
        <f>'2-Expenditures'!E200</f>
        <v>0</v>
      </c>
      <c r="E200" s="154"/>
      <c r="F200" s="154"/>
      <c r="G200" s="154"/>
      <c r="H200" s="154"/>
      <c r="I200" s="148">
        <f>'2-Expenditures'!I200</f>
        <v>0</v>
      </c>
      <c r="J200" s="421"/>
      <c r="K200" s="158">
        <f t="shared" si="80"/>
        <v>0</v>
      </c>
      <c r="L200" s="550" t="s">
        <v>2654</v>
      </c>
      <c r="M200" s="393" t="b">
        <f t="shared" si="81"/>
        <v>1</v>
      </c>
      <c r="O200" s="399">
        <f t="shared" si="76"/>
        <v>0</v>
      </c>
      <c r="P200" s="399">
        <f t="shared" si="77"/>
        <v>0</v>
      </c>
      <c r="Q200" s="399">
        <f t="shared" si="78"/>
        <v>0</v>
      </c>
      <c r="R200" s="399">
        <f t="shared" si="79"/>
        <v>0</v>
      </c>
      <c r="S200" s="400" t="str">
        <f t="shared" si="82"/>
        <v/>
      </c>
    </row>
    <row r="201" spans="1:22" hidden="1" outlineLevel="2" x14ac:dyDescent="0.2">
      <c r="A201" s="164" t="str">
        <f>'2-Expenditures'!A201</f>
        <v>N</v>
      </c>
      <c r="B201" s="268" t="str">
        <f ca="1">IF(A201="N",B200,IF(LEN(B200)&lt;&gt;1,"A",IFERROR(CHAR(CODE(LOOKUP(2,1/($B$193:OFFSET(B201,-1,0)&lt;&gt;""),$B$193:OFFSET(B201,-1,0)))+1),"A")))</f>
        <v>E</v>
      </c>
      <c r="C201" s="143">
        <f>'2-Expenditures'!C201</f>
        <v>0</v>
      </c>
      <c r="D201" s="144">
        <f>'2-Expenditures'!E201</f>
        <v>0</v>
      </c>
      <c r="E201" s="154"/>
      <c r="F201" s="154"/>
      <c r="G201" s="154"/>
      <c r="H201" s="154"/>
      <c r="I201" s="148">
        <f>'2-Expenditures'!I201</f>
        <v>0</v>
      </c>
      <c r="J201" s="421"/>
      <c r="K201" s="158">
        <f t="shared" si="80"/>
        <v>0</v>
      </c>
      <c r="L201" s="550" t="s">
        <v>2654</v>
      </c>
      <c r="M201" s="393" t="b">
        <f t="shared" si="81"/>
        <v>1</v>
      </c>
      <c r="O201" s="399">
        <f t="shared" si="76"/>
        <v>0</v>
      </c>
      <c r="P201" s="399">
        <f t="shared" si="77"/>
        <v>0</v>
      </c>
      <c r="Q201" s="399">
        <f t="shared" si="78"/>
        <v>0</v>
      </c>
      <c r="R201" s="399">
        <f t="shared" si="79"/>
        <v>0</v>
      </c>
      <c r="S201" s="400" t="str">
        <f t="shared" si="82"/>
        <v/>
      </c>
    </row>
    <row r="202" spans="1:22" hidden="1" outlineLevel="2" x14ac:dyDescent="0.2">
      <c r="A202" s="164" t="str">
        <f>'2-Expenditures'!A202</f>
        <v>N</v>
      </c>
      <c r="B202" s="268" t="str">
        <f ca="1">IF(A202="N",B201,IF(LEN(B201)&lt;&gt;1,"A",IFERROR(CHAR(CODE(LOOKUP(2,1/($B$193:OFFSET(B202,-1,0)&lt;&gt;""),$B$193:OFFSET(B202,-1,0)))+1),"A")))</f>
        <v>E</v>
      </c>
      <c r="C202" s="143">
        <f>'2-Expenditures'!C202</f>
        <v>0</v>
      </c>
      <c r="D202" s="144">
        <f>'2-Expenditures'!E202</f>
        <v>0</v>
      </c>
      <c r="E202" s="154"/>
      <c r="F202" s="154"/>
      <c r="G202" s="154"/>
      <c r="H202" s="154"/>
      <c r="I202" s="148">
        <f>'2-Expenditures'!I202</f>
        <v>0</v>
      </c>
      <c r="J202" s="421"/>
      <c r="K202" s="158">
        <f t="shared" si="80"/>
        <v>0</v>
      </c>
      <c r="L202" s="550" t="s">
        <v>2654</v>
      </c>
      <c r="M202" s="393" t="b">
        <f t="shared" si="81"/>
        <v>1</v>
      </c>
      <c r="O202" s="399">
        <f t="shared" si="76"/>
        <v>0</v>
      </c>
      <c r="P202" s="399">
        <f t="shared" si="77"/>
        <v>0</v>
      </c>
      <c r="Q202" s="399">
        <f t="shared" si="78"/>
        <v>0</v>
      </c>
      <c r="R202" s="399">
        <f t="shared" si="79"/>
        <v>0</v>
      </c>
      <c r="S202" s="400" t="str">
        <f t="shared" si="82"/>
        <v/>
      </c>
    </row>
    <row r="203" spans="1:22" hidden="1" outlineLevel="2" x14ac:dyDescent="0.2">
      <c r="A203" s="164" t="str">
        <f>'2-Expenditures'!A203</f>
        <v>N</v>
      </c>
      <c r="B203" s="268" t="str">
        <f ca="1">IF(A203="N",B202,IF(LEN(B202)&lt;&gt;1,"A",IFERROR(CHAR(CODE(LOOKUP(2,1/($B$193:OFFSET(B203,-1,0)&lt;&gt;""),$B$193:OFFSET(B203,-1,0)))+1),"A")))</f>
        <v>E</v>
      </c>
      <c r="C203" s="143">
        <f>'2-Expenditures'!C203</f>
        <v>0</v>
      </c>
      <c r="D203" s="144">
        <f>'2-Expenditures'!E203</f>
        <v>0</v>
      </c>
      <c r="E203" s="154"/>
      <c r="F203" s="154"/>
      <c r="G203" s="154"/>
      <c r="H203" s="154"/>
      <c r="I203" s="148">
        <f>'2-Expenditures'!I203</f>
        <v>0</v>
      </c>
      <c r="J203" s="421"/>
      <c r="K203" s="158">
        <f t="shared" si="80"/>
        <v>0</v>
      </c>
      <c r="L203" s="550" t="s">
        <v>2654</v>
      </c>
      <c r="M203" s="393" t="b">
        <f t="shared" si="81"/>
        <v>1</v>
      </c>
      <c r="O203" s="399">
        <f t="shared" si="76"/>
        <v>0</v>
      </c>
      <c r="P203" s="399">
        <f t="shared" si="77"/>
        <v>0</v>
      </c>
      <c r="Q203" s="399">
        <f t="shared" si="78"/>
        <v>0</v>
      </c>
      <c r="R203" s="399">
        <f t="shared" si="79"/>
        <v>0</v>
      </c>
      <c r="S203" s="400" t="str">
        <f t="shared" si="82"/>
        <v/>
      </c>
    </row>
    <row r="204" spans="1:22" hidden="1" outlineLevel="2" x14ac:dyDescent="0.2">
      <c r="A204" s="164" t="str">
        <f>'2-Expenditures'!A204</f>
        <v>N</v>
      </c>
      <c r="B204" s="268" t="str">
        <f ca="1">IF(A204="N",B203,IF(LEN(B203)&lt;&gt;1,"A",IFERROR(CHAR(CODE(LOOKUP(2,1/($B$193:OFFSET(B204,-1,0)&lt;&gt;""),$B$193:OFFSET(B204,-1,0)))+1),"A")))</f>
        <v>E</v>
      </c>
      <c r="C204" s="143">
        <f>'2-Expenditures'!C204</f>
        <v>0</v>
      </c>
      <c r="D204" s="144">
        <f>'2-Expenditures'!E204</f>
        <v>0</v>
      </c>
      <c r="E204" s="154"/>
      <c r="F204" s="154"/>
      <c r="G204" s="154"/>
      <c r="H204" s="154"/>
      <c r="I204" s="148">
        <f>'2-Expenditures'!I204</f>
        <v>0</v>
      </c>
      <c r="J204" s="421"/>
      <c r="K204" s="158">
        <f t="shared" si="80"/>
        <v>0</v>
      </c>
      <c r="L204" s="550" t="s">
        <v>2654</v>
      </c>
      <c r="M204" s="393" t="b">
        <f t="shared" si="81"/>
        <v>1</v>
      </c>
      <c r="O204" s="399">
        <f t="shared" si="76"/>
        <v>0</v>
      </c>
      <c r="P204" s="399">
        <f t="shared" si="77"/>
        <v>0</v>
      </c>
      <c r="Q204" s="399">
        <f t="shared" si="78"/>
        <v>0</v>
      </c>
      <c r="R204" s="399">
        <f t="shared" si="79"/>
        <v>0</v>
      </c>
      <c r="S204" s="400" t="str">
        <f t="shared" si="82"/>
        <v/>
      </c>
    </row>
    <row r="205" spans="1:22" hidden="1" outlineLevel="2" x14ac:dyDescent="0.2">
      <c r="A205" s="164" t="str">
        <f>'2-Expenditures'!A205</f>
        <v>N</v>
      </c>
      <c r="B205" s="268" t="str">
        <f ca="1">IF(A205="N",B204,IF(LEN(B204)&lt;&gt;1,"A",IFERROR(CHAR(CODE(LOOKUP(2,1/($B$193:OFFSET(B205,-1,0)&lt;&gt;""),$B$193:OFFSET(B205,-1,0)))+1),"A")))</f>
        <v>E</v>
      </c>
      <c r="C205" s="143">
        <f>'2-Expenditures'!C205</f>
        <v>0</v>
      </c>
      <c r="D205" s="144">
        <f>'2-Expenditures'!E205</f>
        <v>0</v>
      </c>
      <c r="E205" s="154"/>
      <c r="F205" s="154"/>
      <c r="G205" s="154"/>
      <c r="H205" s="154"/>
      <c r="I205" s="148">
        <f>'2-Expenditures'!I205</f>
        <v>0</v>
      </c>
      <c r="J205" s="421"/>
      <c r="K205" s="158">
        <f t="shared" si="80"/>
        <v>0</v>
      </c>
      <c r="L205" s="550" t="s">
        <v>2654</v>
      </c>
      <c r="M205" s="393" t="b">
        <f t="shared" si="81"/>
        <v>1</v>
      </c>
      <c r="O205" s="399">
        <f t="shared" si="76"/>
        <v>0</v>
      </c>
      <c r="P205" s="399">
        <f t="shared" si="77"/>
        <v>0</v>
      </c>
      <c r="Q205" s="399">
        <f t="shared" si="78"/>
        <v>0</v>
      </c>
      <c r="R205" s="399">
        <f t="shared" si="79"/>
        <v>0</v>
      </c>
      <c r="S205" s="400" t="str">
        <f t="shared" si="82"/>
        <v/>
      </c>
    </row>
    <row r="206" spans="1:22" hidden="1" outlineLevel="2" x14ac:dyDescent="0.2">
      <c r="A206" s="164" t="str">
        <f>'2-Expenditures'!A206</f>
        <v>N</v>
      </c>
      <c r="B206" s="268" t="str">
        <f ca="1">IF(A206="N",B205,IF(LEN(B205)&lt;&gt;1,"A",IFERROR(CHAR(CODE(LOOKUP(2,1/($B$193:OFFSET(B206,-1,0)&lt;&gt;""),$B$193:OFFSET(B206,-1,0)))+1),"A")))</f>
        <v>E</v>
      </c>
      <c r="C206" s="143">
        <f>'2-Expenditures'!C206</f>
        <v>0</v>
      </c>
      <c r="D206" s="144">
        <f>'2-Expenditures'!E206</f>
        <v>0</v>
      </c>
      <c r="E206" s="154"/>
      <c r="F206" s="154"/>
      <c r="G206" s="154"/>
      <c r="H206" s="154"/>
      <c r="I206" s="148">
        <f>'2-Expenditures'!I206</f>
        <v>0</v>
      </c>
      <c r="J206" s="421"/>
      <c r="K206" s="158">
        <f t="shared" si="80"/>
        <v>0</v>
      </c>
      <c r="L206" s="550" t="s">
        <v>2654</v>
      </c>
      <c r="M206" s="393" t="b">
        <f t="shared" si="81"/>
        <v>1</v>
      </c>
      <c r="O206" s="399">
        <f t="shared" si="76"/>
        <v>0</v>
      </c>
      <c r="P206" s="399">
        <f t="shared" si="77"/>
        <v>0</v>
      </c>
      <c r="Q206" s="399">
        <f t="shared" si="78"/>
        <v>0</v>
      </c>
      <c r="R206" s="399">
        <f t="shared" si="79"/>
        <v>0</v>
      </c>
      <c r="S206" s="400" t="str">
        <f t="shared" si="82"/>
        <v/>
      </c>
    </row>
    <row r="207" spans="1:22" hidden="1" outlineLevel="2" x14ac:dyDescent="0.2">
      <c r="A207" s="164" t="str">
        <f>'2-Expenditures'!A207</f>
        <v>N</v>
      </c>
      <c r="B207" s="268" t="str">
        <f ca="1">IF(A207="N",B206,IF(LEN(B206)&lt;&gt;1,"A",IFERROR(CHAR(CODE(LOOKUP(2,1/($B$193:OFFSET(B207,-1,0)&lt;&gt;""),$B$193:OFFSET(B207,-1,0)))+1),"A")))</f>
        <v>E</v>
      </c>
      <c r="C207" s="143">
        <f>'2-Expenditures'!C207</f>
        <v>0</v>
      </c>
      <c r="D207" s="144">
        <f>'2-Expenditures'!E207</f>
        <v>0</v>
      </c>
      <c r="E207" s="154"/>
      <c r="F207" s="154"/>
      <c r="G207" s="154"/>
      <c r="H207" s="154"/>
      <c r="I207" s="148">
        <f>'2-Expenditures'!I207</f>
        <v>0</v>
      </c>
      <c r="J207" s="421"/>
      <c r="K207" s="158">
        <f t="shared" si="80"/>
        <v>0</v>
      </c>
      <c r="L207" s="550" t="s">
        <v>2654</v>
      </c>
      <c r="M207" s="393" t="b">
        <f t="shared" si="81"/>
        <v>1</v>
      </c>
      <c r="O207" s="399">
        <f t="shared" si="76"/>
        <v>0</v>
      </c>
      <c r="P207" s="399">
        <f t="shared" si="77"/>
        <v>0</v>
      </c>
      <c r="Q207" s="399">
        <f t="shared" si="78"/>
        <v>0</v>
      </c>
      <c r="R207" s="399">
        <f t="shared" si="79"/>
        <v>0</v>
      </c>
      <c r="S207" s="400" t="str">
        <f t="shared" si="82"/>
        <v/>
      </c>
    </row>
    <row r="208" spans="1:22" ht="13.5" hidden="1" outlineLevel="2" thickBot="1" x14ac:dyDescent="0.25">
      <c r="A208" s="164" t="str">
        <f>'2-Expenditures'!A208</f>
        <v>N</v>
      </c>
      <c r="B208" s="268" t="str">
        <f ca="1">IF(A208="N",B207,IF(LEN(B207)&lt;&gt;1,"A",IFERROR(CHAR(CODE(LOOKUP(2,1/($B$193:OFFSET(B208,-1,0)&lt;&gt;""),$B$193:OFFSET(B208,-1,0)))+1),"A")))</f>
        <v>E</v>
      </c>
      <c r="C208" s="143">
        <f>'2-Expenditures'!C208</f>
        <v>0</v>
      </c>
      <c r="D208" s="144">
        <f>'2-Expenditures'!E208</f>
        <v>0</v>
      </c>
      <c r="E208" s="154"/>
      <c r="F208" s="154"/>
      <c r="G208" s="154"/>
      <c r="H208" s="154"/>
      <c r="I208" s="148">
        <f>'2-Expenditures'!I208</f>
        <v>0</v>
      </c>
      <c r="J208" s="421"/>
      <c r="K208" s="158">
        <f t="shared" si="80"/>
        <v>0</v>
      </c>
      <c r="L208" s="550" t="s">
        <v>2654</v>
      </c>
      <c r="M208" s="393" t="b">
        <f t="shared" si="81"/>
        <v>1</v>
      </c>
      <c r="O208" s="399">
        <f t="shared" si="76"/>
        <v>0</v>
      </c>
      <c r="P208" s="399">
        <f t="shared" si="77"/>
        <v>0</v>
      </c>
      <c r="Q208" s="399">
        <f t="shared" si="78"/>
        <v>0</v>
      </c>
      <c r="R208" s="399">
        <f t="shared" si="79"/>
        <v>0</v>
      </c>
      <c r="S208" s="400" t="str">
        <f t="shared" si="82"/>
        <v/>
      </c>
    </row>
    <row r="209" spans="1:20" ht="13.5" hidden="1" outlineLevel="1" thickTop="1" x14ac:dyDescent="0.2">
      <c r="A209" s="164">
        <f>'2-Expenditures'!A209</f>
        <v>0</v>
      </c>
      <c r="B209" s="354" t="str">
        <f ca="1">IFERROR(CHAR(CODE(LOOKUP(2,1/(B194:OFFSET(B209,-1,0)&lt;&gt;""),B194:OFFSET(B209,-1,0)))+1),"A")</f>
        <v>F</v>
      </c>
      <c r="C209" s="374" t="s">
        <v>2313</v>
      </c>
      <c r="D209" s="375">
        <f ca="1">SUMIFS(D194:OFFSET(D209,-1,0),$A194:OFFSET($A209,-1,0),"Y")</f>
        <v>0</v>
      </c>
      <c r="E209" s="380">
        <f ca="1">SUMIFS(E194:OFFSET(E209,-1,0),$A194:OFFSET($A209,-1,0),"Y")</f>
        <v>0</v>
      </c>
      <c r="F209" s="380">
        <f ca="1">SUMIFS(F194:OFFSET(F209,-1,0),$A194:OFFSET($A209,-1,0),"Y")</f>
        <v>0</v>
      </c>
      <c r="G209" s="380">
        <f ca="1">SUMIFS(G194:OFFSET(G209,-1,0),$A194:OFFSET($A209,-1,0),"Y")</f>
        <v>0</v>
      </c>
      <c r="H209" s="380">
        <f ca="1">SUMIFS(H194:OFFSET(H209,-1,0),$A194:OFFSET($A209,-1,0),"Y")</f>
        <v>0</v>
      </c>
      <c r="I209" s="376">
        <f ca="1">SUMIFS(I194:OFFSET(I209,-1,0),$A194:OFFSET($A209,-1,0),"Y")</f>
        <v>0</v>
      </c>
      <c r="J209" s="433"/>
      <c r="K209" s="358">
        <f ca="1">SUMIFS(K194:OFFSET(K209,-1,0),$A194:OFFSET($A209,-1,0),"Y")</f>
        <v>0</v>
      </c>
      <c r="L209" s="380"/>
      <c r="M209" s="394" t="b">
        <f ca="1">SUM(E209:H209)=I209</f>
        <v>1</v>
      </c>
      <c r="O209" s="399">
        <f t="shared" ca="1" si="76"/>
        <v>0</v>
      </c>
      <c r="P209" s="399">
        <f t="shared" ca="1" si="77"/>
        <v>0</v>
      </c>
      <c r="Q209" s="399">
        <f t="shared" ca="1" si="78"/>
        <v>0</v>
      </c>
      <c r="R209" s="399">
        <f t="shared" ca="1" si="79"/>
        <v>0</v>
      </c>
      <c r="S209" s="400" t="str">
        <f t="shared" ref="S209" ca="1" si="83">IF(I209&gt;0,SUM(O209:R209)=1,"")</f>
        <v/>
      </c>
      <c r="T209" s="182" t="s">
        <v>2530</v>
      </c>
    </row>
    <row r="210" spans="1:20" hidden="1" outlineLevel="1" x14ac:dyDescent="0.2">
      <c r="A210" s="164"/>
      <c r="O210" s="157"/>
      <c r="P210" s="157"/>
      <c r="Q210" s="157"/>
      <c r="R210" s="157"/>
      <c r="S210" s="156"/>
      <c r="T210" s="116"/>
    </row>
    <row r="211" spans="1:20" s="314" customFormat="1" ht="19.899999999999999" hidden="1" customHeight="1" outlineLevel="1" x14ac:dyDescent="0.2">
      <c r="A211" s="323">
        <f>'2-Expenditures'!A211</f>
        <v>0</v>
      </c>
      <c r="B211" s="118" t="s">
        <v>2620</v>
      </c>
      <c r="C211" s="312"/>
      <c r="D211" s="312"/>
      <c r="E211" s="373"/>
      <c r="F211" s="373"/>
      <c r="G211" s="373"/>
      <c r="H211" s="373"/>
      <c r="I211" s="373"/>
      <c r="J211" s="373"/>
      <c r="K211" s="373"/>
      <c r="L211" s="373"/>
      <c r="M211" s="373"/>
      <c r="N211"/>
      <c r="O211" s="387"/>
      <c r="P211" s="387"/>
      <c r="Q211" s="387"/>
      <c r="R211" s="387"/>
      <c r="S211" s="313"/>
    </row>
    <row r="212" spans="1:20" ht="25.5" hidden="1" customHeight="1" outlineLevel="1" x14ac:dyDescent="0.2">
      <c r="A212" s="164" t="str">
        <f>'2-Expenditures'!A212</f>
        <v>Include?</v>
      </c>
      <c r="B212" s="349" t="s">
        <v>2317</v>
      </c>
      <c r="C212" s="468" t="s">
        <v>2318</v>
      </c>
      <c r="D212" s="469"/>
      <c r="E212" s="395" t="s">
        <v>2292</v>
      </c>
      <c r="F212" s="395" t="s">
        <v>2293</v>
      </c>
      <c r="G212" s="395" t="s">
        <v>2294</v>
      </c>
      <c r="H212" s="395" t="s">
        <v>2295</v>
      </c>
      <c r="I212" s="368" t="s">
        <v>2314</v>
      </c>
      <c r="J212" s="383" t="s">
        <v>2291</v>
      </c>
      <c r="K212" s="368" t="s">
        <v>2338</v>
      </c>
      <c r="L212" s="547" t="s">
        <v>2337</v>
      </c>
      <c r="M212" s="353" t="s">
        <v>2430</v>
      </c>
      <c r="O212" s="397" t="s">
        <v>2292</v>
      </c>
      <c r="P212" s="397" t="s">
        <v>2293</v>
      </c>
      <c r="Q212" s="397" t="s">
        <v>2294</v>
      </c>
      <c r="R212" s="397" t="s">
        <v>2295</v>
      </c>
      <c r="S212" s="398" t="s">
        <v>2430</v>
      </c>
      <c r="T212" s="120"/>
    </row>
    <row r="213" spans="1:20" ht="12.75" hidden="1" customHeight="1" outlineLevel="1" x14ac:dyDescent="0.2">
      <c r="A213" s="164" t="str">
        <f>'2-Expenditures'!A213</f>
        <v>Y</v>
      </c>
      <c r="B213" s="352" t="str">
        <f ca="1">IF(A213="N",B212,IF(LEN(B212)&lt;&gt;1,"A",IFERROR(CHAR(CODE(LOOKUP(2,1/($B$212:OFFSET(B213,-1,0)&lt;&gt;""),$B$212:OFFSET(B213,-1,0)))+1),"A")))</f>
        <v>A</v>
      </c>
      <c r="C213" s="460" t="str">
        <f>'2-Expenditures'!C213</f>
        <v>Centrally Appropriated / POTS Costs</v>
      </c>
      <c r="D213" s="470"/>
      <c r="E213" s="154"/>
      <c r="F213" s="154"/>
      <c r="G213" s="154"/>
      <c r="H213" s="154"/>
      <c r="I213" s="147">
        <f>'2-Expenditures'!I213</f>
        <v>0</v>
      </c>
      <c r="J213" s="159">
        <f>'2-Expenditures'!J213</f>
        <v>0</v>
      </c>
      <c r="K213" s="158">
        <f>SUM(I213:J213)</f>
        <v>0</v>
      </c>
      <c r="L213" s="548" t="s">
        <v>2632</v>
      </c>
      <c r="M213" s="393" t="b">
        <f t="shared" ref="M213:M227" si="84">SUM(E213:H213)=I213</f>
        <v>1</v>
      </c>
      <c r="O213" s="402">
        <f t="shared" ref="O213:O227" si="85">IFERROR(E213/$I213,0)</f>
        <v>0</v>
      </c>
      <c r="P213" s="402">
        <f t="shared" ref="P213:P227" si="86">IFERROR(F213/$I213,0)</f>
        <v>0</v>
      </c>
      <c r="Q213" s="402">
        <f t="shared" ref="Q213:Q227" si="87">IFERROR(G213/$I213,0)</f>
        <v>0</v>
      </c>
      <c r="R213" s="402">
        <f t="shared" ref="R213:R227" si="88">IFERROR(H213/$I213,0)</f>
        <v>0</v>
      </c>
      <c r="S213" s="403" t="str">
        <f>IF(I213&gt;0,SUM(O213:R213)=1,"")</f>
        <v/>
      </c>
      <c r="T213" s="116"/>
    </row>
    <row r="214" spans="1:20" ht="12.75" hidden="1" customHeight="1" outlineLevel="1" x14ac:dyDescent="0.2">
      <c r="A214" s="164" t="str">
        <f>'2-Expenditures'!A214</f>
        <v>Y</v>
      </c>
      <c r="B214" s="352" t="str">
        <f ca="1">IF(A214="N",B213,IF(LEN(B213)&lt;&gt;1,"A",IFERROR(CHAR(CODE(LOOKUP(2,1/($B$212:OFFSET(B214,-1,0)&lt;&gt;""),$B$212:OFFSET(B214,-1,0)))+1),"A")))</f>
        <v>B</v>
      </c>
      <c r="C214" s="460" t="str">
        <f>'2-Expenditures'!C214</f>
        <v>Non-Standard and Agency-Specific FTE Costs</v>
      </c>
      <c r="D214" s="470"/>
      <c r="E214" s="154"/>
      <c r="F214" s="154"/>
      <c r="G214" s="154"/>
      <c r="H214" s="154"/>
      <c r="I214" s="147">
        <f>'2-Expenditures'!I214</f>
        <v>0</v>
      </c>
      <c r="J214" s="159">
        <f>'2-Expenditures'!J214</f>
        <v>0</v>
      </c>
      <c r="K214" s="158">
        <f>SUM(I214:J214)</f>
        <v>0</v>
      </c>
      <c r="L214" s="548" t="s">
        <v>2289</v>
      </c>
      <c r="M214" s="393" t="b">
        <f t="shared" si="84"/>
        <v>1</v>
      </c>
      <c r="O214" s="402">
        <f t="shared" si="85"/>
        <v>0</v>
      </c>
      <c r="P214" s="402">
        <f t="shared" si="86"/>
        <v>0</v>
      </c>
      <c r="Q214" s="402">
        <f t="shared" si="87"/>
        <v>0</v>
      </c>
      <c r="R214" s="402">
        <f t="shared" si="88"/>
        <v>0</v>
      </c>
      <c r="S214" s="403" t="str">
        <f>IF(I214&gt;0,SUM(O214:R214)=1,"")</f>
        <v/>
      </c>
      <c r="T214" s="116"/>
    </row>
    <row r="215" spans="1:20" ht="12.75" hidden="1" customHeight="1" outlineLevel="1" x14ac:dyDescent="0.2">
      <c r="A215" s="164" t="str">
        <f>'2-Expenditures'!A215</f>
        <v>Y</v>
      </c>
      <c r="B215" s="352" t="str">
        <f ca="1">IF(A215="N",B214,IF(LEN(B214)&lt;&gt;1,"A",IFERROR(CHAR(CODE(LOOKUP(2,1/($B$212:OFFSET(B215,-1,0)&lt;&gt;""),$B$212:OFFSET(B215,-1,0)))+1),"A")))</f>
        <v>C</v>
      </c>
      <c r="C215" s="460" t="str">
        <f>'2-Expenditures'!C215</f>
        <v>Legal Services</v>
      </c>
      <c r="D215" s="470"/>
      <c r="E215" s="154"/>
      <c r="F215" s="154"/>
      <c r="G215" s="154"/>
      <c r="H215" s="154"/>
      <c r="I215" s="147">
        <f>'2-Expenditures'!I215</f>
        <v>0</v>
      </c>
      <c r="J215" s="420"/>
      <c r="K215" s="158">
        <f t="shared" ref="K215:K226" si="89">SUM(I215:J215)</f>
        <v>0</v>
      </c>
      <c r="L215" s="548" t="s">
        <v>33</v>
      </c>
      <c r="M215" s="393" t="b">
        <f t="shared" si="84"/>
        <v>1</v>
      </c>
      <c r="O215" s="402">
        <f t="shared" si="85"/>
        <v>0</v>
      </c>
      <c r="P215" s="402">
        <f t="shared" si="86"/>
        <v>0</v>
      </c>
      <c r="Q215" s="402">
        <f t="shared" si="87"/>
        <v>0</v>
      </c>
      <c r="R215" s="402">
        <f t="shared" si="88"/>
        <v>0</v>
      </c>
      <c r="S215" s="403" t="str">
        <f>IF(I215&gt;0,SUM(O215:R215)=1,"")</f>
        <v/>
      </c>
      <c r="T215" s="116"/>
    </row>
    <row r="216" spans="1:20" ht="12.75" hidden="1" customHeight="1" outlineLevel="1" x14ac:dyDescent="0.2">
      <c r="A216" s="164" t="str">
        <f>'2-Expenditures'!A216</f>
        <v>Y</v>
      </c>
      <c r="B216" s="352" t="str">
        <f ca="1">IF(A216="N",B215,IF(LEN(B215)&lt;&gt;1,"A",IFERROR(CHAR(CODE(LOOKUP(2,1/($B$212:OFFSET(B216,-1,0)&lt;&gt;""),$B$212:OFFSET(B216,-1,0)))+1),"A")))</f>
        <v>D</v>
      </c>
      <c r="C216" s="460" t="str">
        <f>'2-Expenditures'!C216</f>
        <v>Computer Programming - Established (Out Years)</v>
      </c>
      <c r="D216" s="470"/>
      <c r="E216" s="154"/>
      <c r="F216" s="154"/>
      <c r="G216" s="154"/>
      <c r="H216" s="154"/>
      <c r="I216" s="147">
        <f>'2-Expenditures'!I216</f>
        <v>0</v>
      </c>
      <c r="J216" s="421"/>
      <c r="K216" s="158">
        <f t="shared" si="89"/>
        <v>0</v>
      </c>
      <c r="L216" s="549"/>
      <c r="M216" s="393" t="b">
        <f t="shared" si="84"/>
        <v>1</v>
      </c>
      <c r="O216" s="402">
        <f t="shared" si="85"/>
        <v>0</v>
      </c>
      <c r="P216" s="402">
        <f t="shared" si="86"/>
        <v>0</v>
      </c>
      <c r="Q216" s="402">
        <f t="shared" si="87"/>
        <v>0</v>
      </c>
      <c r="R216" s="402">
        <f t="shared" si="88"/>
        <v>0</v>
      </c>
      <c r="S216" s="403" t="str">
        <f t="shared" ref="S216:S226" si="90">IF(I216&gt;0,SUM(O216:R216)=1,"")</f>
        <v/>
      </c>
      <c r="T216" s="116"/>
    </row>
    <row r="217" spans="1:20" ht="12.75" hidden="1" customHeight="1" outlineLevel="1" x14ac:dyDescent="0.2">
      <c r="A217" s="164" t="str">
        <f>'2-Expenditures'!A217</f>
        <v>Y</v>
      </c>
      <c r="B217" s="352" t="str">
        <f ca="1">IF(A217="N",B216,IF(LEN(B216)&lt;&gt;1,"A",IFERROR(CHAR(CODE(LOOKUP(2,1/($B$212:OFFSET(B217,-1,0)&lt;&gt;""),$B$212:OFFSET(B217,-1,0)))+1),"A")))</f>
        <v>E</v>
      </c>
      <c r="C217" s="460" t="str">
        <f>'2-Expenditures'!C217</f>
        <v>Computer Programming - Emerging (Out Years)</v>
      </c>
      <c r="D217" s="470"/>
      <c r="E217" s="154"/>
      <c r="F217" s="154"/>
      <c r="G217" s="154"/>
      <c r="H217" s="154"/>
      <c r="I217" s="147">
        <f>'2-Expenditures'!I217</f>
        <v>0</v>
      </c>
      <c r="J217" s="421"/>
      <c r="K217" s="158">
        <f t="shared" si="89"/>
        <v>0</v>
      </c>
      <c r="L217" s="549"/>
      <c r="M217" s="393" t="b">
        <f t="shared" si="84"/>
        <v>1</v>
      </c>
      <c r="O217" s="402">
        <f t="shared" si="85"/>
        <v>0</v>
      </c>
      <c r="P217" s="402">
        <f t="shared" si="86"/>
        <v>0</v>
      </c>
      <c r="Q217" s="402">
        <f t="shared" si="87"/>
        <v>0</v>
      </c>
      <c r="R217" s="402">
        <f t="shared" si="88"/>
        <v>0</v>
      </c>
      <c r="S217" s="403" t="str">
        <f t="shared" si="90"/>
        <v/>
      </c>
      <c r="T217" s="116"/>
    </row>
    <row r="218" spans="1:20" ht="12.75" hidden="1" customHeight="1" outlineLevel="1" x14ac:dyDescent="0.2">
      <c r="A218" s="164" t="str">
        <f>'2-Expenditures'!A218</f>
        <v>Y</v>
      </c>
      <c r="B218" s="352" t="str">
        <f ca="1">IF(A218="N",B217,IF(LEN(B217)&lt;&gt;1,"A",IFERROR(CHAR(CODE(LOOKUP(2,1/($B$212:OFFSET(B218,-1,0)&lt;&gt;""),$B$212:OFFSET(B218,-1,0)))+1),"A")))</f>
        <v>F</v>
      </c>
      <c r="C218" s="460" t="str">
        <f>'2-Expenditures'!C218</f>
        <v>2WD Travel Mileage</v>
      </c>
      <c r="D218" s="470"/>
      <c r="E218" s="154"/>
      <c r="F218" s="154"/>
      <c r="G218" s="154"/>
      <c r="H218" s="154"/>
      <c r="I218" s="147">
        <f>'2-Expenditures'!I218</f>
        <v>0</v>
      </c>
      <c r="J218" s="421"/>
      <c r="K218" s="158">
        <f t="shared" si="89"/>
        <v>0</v>
      </c>
      <c r="L218" s="548" t="s">
        <v>2289</v>
      </c>
      <c r="M218" s="393" t="b">
        <f t="shared" si="84"/>
        <v>1</v>
      </c>
      <c r="O218" s="402">
        <f t="shared" si="85"/>
        <v>0</v>
      </c>
      <c r="P218" s="402">
        <f t="shared" si="86"/>
        <v>0</v>
      </c>
      <c r="Q218" s="402">
        <f t="shared" si="87"/>
        <v>0</v>
      </c>
      <c r="R218" s="402">
        <f t="shared" si="88"/>
        <v>0</v>
      </c>
      <c r="S218" s="403" t="str">
        <f t="shared" si="90"/>
        <v/>
      </c>
      <c r="T218" s="116"/>
    </row>
    <row r="219" spans="1:20" ht="12.75" hidden="1" customHeight="1" outlineLevel="1" x14ac:dyDescent="0.2">
      <c r="A219" s="164" t="str">
        <f>'2-Expenditures'!A219</f>
        <v>Y</v>
      </c>
      <c r="B219" s="352" t="str">
        <f ca="1">IF(A219="N",B218,IF(LEN(B218)&lt;&gt;1,"A",IFERROR(CHAR(CODE(LOOKUP(2,1/($B$212:OFFSET(B219,-1,0)&lt;&gt;""),$B$212:OFFSET(B219,-1,0)))+1),"A")))</f>
        <v>G</v>
      </c>
      <c r="C219" s="460" t="str">
        <f>'2-Expenditures'!C219</f>
        <v>4WD Travel Mileage</v>
      </c>
      <c r="D219" s="470"/>
      <c r="E219" s="154"/>
      <c r="F219" s="154"/>
      <c r="G219" s="154"/>
      <c r="H219" s="154"/>
      <c r="I219" s="147">
        <f>'2-Expenditures'!I219</f>
        <v>0</v>
      </c>
      <c r="J219" s="421"/>
      <c r="K219" s="158">
        <f t="shared" si="89"/>
        <v>0</v>
      </c>
      <c r="L219" s="548" t="s">
        <v>2289</v>
      </c>
      <c r="M219" s="393" t="b">
        <f t="shared" si="84"/>
        <v>1</v>
      </c>
      <c r="O219" s="402">
        <f t="shared" si="85"/>
        <v>0</v>
      </c>
      <c r="P219" s="402">
        <f t="shared" si="86"/>
        <v>0</v>
      </c>
      <c r="Q219" s="402">
        <f t="shared" si="87"/>
        <v>0</v>
      </c>
      <c r="R219" s="402">
        <f t="shared" si="88"/>
        <v>0</v>
      </c>
      <c r="S219" s="403" t="str">
        <f t="shared" si="90"/>
        <v/>
      </c>
      <c r="T219" s="116"/>
    </row>
    <row r="220" spans="1:20" ht="12.75" hidden="1" customHeight="1" outlineLevel="2" x14ac:dyDescent="0.2">
      <c r="A220" s="164" t="str">
        <f>'2-Expenditures'!A220</f>
        <v>N</v>
      </c>
      <c r="B220" s="352" t="str">
        <f ca="1">IF(A220="N",B219,IF(LEN(B219)&lt;&gt;1,"A",IFERROR(CHAR(CODE(LOOKUP(2,1/($B$212:OFFSET(B220,-1,0)&lt;&gt;""),$B$212:OFFSET(B220,-1,0)))+1),"A")))</f>
        <v>G</v>
      </c>
      <c r="C220" s="460" t="str">
        <f>'2-Expenditures'!C220</f>
        <v>GenTax Programming</v>
      </c>
      <c r="D220" s="470"/>
      <c r="E220" s="154"/>
      <c r="F220" s="154"/>
      <c r="G220" s="154"/>
      <c r="H220" s="154"/>
      <c r="I220" s="147">
        <f>'2-Expenditures'!I220</f>
        <v>0</v>
      </c>
      <c r="J220" s="421"/>
      <c r="K220" s="158">
        <f t="shared" si="89"/>
        <v>0</v>
      </c>
      <c r="L220" s="548" t="s">
        <v>2289</v>
      </c>
      <c r="M220" s="393" t="b">
        <f t="shared" si="84"/>
        <v>1</v>
      </c>
      <c r="O220" s="402">
        <f t="shared" si="85"/>
        <v>0</v>
      </c>
      <c r="P220" s="402">
        <f t="shared" si="86"/>
        <v>0</v>
      </c>
      <c r="Q220" s="402">
        <f t="shared" si="87"/>
        <v>0</v>
      </c>
      <c r="R220" s="402">
        <f t="shared" si="88"/>
        <v>0</v>
      </c>
      <c r="S220" s="403" t="str">
        <f t="shared" si="90"/>
        <v/>
      </c>
      <c r="T220" s="104"/>
    </row>
    <row r="221" spans="1:20" ht="12.75" hidden="1" customHeight="1" outlineLevel="2" x14ac:dyDescent="0.2">
      <c r="A221" s="164" t="str">
        <f>'2-Expenditures'!A221</f>
        <v>N</v>
      </c>
      <c r="B221" s="352" t="str">
        <f ca="1">IF(A221="N",B220,IF(LEN(B220)&lt;&gt;1,"A",IFERROR(CHAR(CODE(LOOKUP(2,1/($B$212:OFFSET(B221,-1,0)&lt;&gt;""),$B$212:OFFSET(B221,-1,0)))+1),"A")))</f>
        <v>G</v>
      </c>
      <c r="C221" s="460" t="str">
        <f>'2-Expenditures'!C221</f>
        <v>ISD Programming Support</v>
      </c>
      <c r="D221" s="470"/>
      <c r="E221" s="154"/>
      <c r="F221" s="154"/>
      <c r="G221" s="154"/>
      <c r="H221" s="154"/>
      <c r="I221" s="147">
        <f>'2-Expenditures'!I221</f>
        <v>0</v>
      </c>
      <c r="J221" s="421"/>
      <c r="K221" s="158">
        <f t="shared" si="89"/>
        <v>0</v>
      </c>
      <c r="L221" s="548" t="s">
        <v>2289</v>
      </c>
      <c r="M221" s="393" t="b">
        <f t="shared" si="84"/>
        <v>1</v>
      </c>
      <c r="O221" s="402">
        <f t="shared" si="85"/>
        <v>0</v>
      </c>
      <c r="P221" s="402">
        <f t="shared" si="86"/>
        <v>0</v>
      </c>
      <c r="Q221" s="402">
        <f t="shared" si="87"/>
        <v>0</v>
      </c>
      <c r="R221" s="402">
        <f t="shared" si="88"/>
        <v>0</v>
      </c>
      <c r="S221" s="403" t="str">
        <f t="shared" si="90"/>
        <v/>
      </c>
      <c r="T221" s="116"/>
    </row>
    <row r="222" spans="1:20" ht="12.75" hidden="1" customHeight="1" outlineLevel="2" x14ac:dyDescent="0.2">
      <c r="A222" s="164" t="str">
        <f>'2-Expenditures'!A222</f>
        <v>N</v>
      </c>
      <c r="B222" s="352" t="str">
        <f ca="1">IF(A222="N",B221,IF(LEN(B221)&lt;&gt;1,"A",IFERROR(CHAR(CODE(LOOKUP(2,1/($B$212:OFFSET(B222,-1,0)&lt;&gt;""),$B$212:OFFSET(B222,-1,0)))+1),"A")))</f>
        <v>G</v>
      </c>
      <c r="C222" s="460" t="str">
        <f>'2-Expenditures'!C222</f>
        <v>Office of Research and Analysis</v>
      </c>
      <c r="D222" s="470"/>
      <c r="E222" s="154"/>
      <c r="F222" s="154"/>
      <c r="G222" s="154"/>
      <c r="H222" s="154"/>
      <c r="I222" s="147">
        <f>'2-Expenditures'!I222</f>
        <v>0</v>
      </c>
      <c r="J222" s="421"/>
      <c r="K222" s="158">
        <f t="shared" si="89"/>
        <v>0</v>
      </c>
      <c r="L222" s="548" t="s">
        <v>2289</v>
      </c>
      <c r="M222" s="393" t="b">
        <f t="shared" si="84"/>
        <v>1</v>
      </c>
      <c r="O222" s="402">
        <f t="shared" si="85"/>
        <v>0</v>
      </c>
      <c r="P222" s="402">
        <f t="shared" si="86"/>
        <v>0</v>
      </c>
      <c r="Q222" s="402">
        <f t="shared" si="87"/>
        <v>0</v>
      </c>
      <c r="R222" s="402">
        <f t="shared" si="88"/>
        <v>0</v>
      </c>
      <c r="S222" s="403" t="str">
        <f t="shared" si="90"/>
        <v/>
      </c>
      <c r="T222" s="116"/>
    </row>
    <row r="223" spans="1:20" ht="12.75" hidden="1" customHeight="1" outlineLevel="2" x14ac:dyDescent="0.2">
      <c r="A223" s="164" t="str">
        <f>'2-Expenditures'!A223</f>
        <v>N</v>
      </c>
      <c r="B223" s="352" t="str">
        <f ca="1">IF(A223="N",B222,IF(LEN(B222)&lt;&gt;1,"A",IFERROR(CHAR(CODE(LOOKUP(2,1/($B$212:OFFSET(B223,-1,0)&lt;&gt;""),$B$212:OFFSET(B223,-1,0)))+1),"A")))</f>
        <v>G</v>
      </c>
      <c r="C223" s="460" t="str">
        <f>'2-Expenditures'!C223</f>
        <v>User Acceptance Testing</v>
      </c>
      <c r="D223" s="470"/>
      <c r="E223" s="154"/>
      <c r="F223" s="154"/>
      <c r="G223" s="154"/>
      <c r="H223" s="154"/>
      <c r="I223" s="147">
        <f>'2-Expenditures'!I223</f>
        <v>0</v>
      </c>
      <c r="J223" s="421"/>
      <c r="K223" s="158">
        <f t="shared" si="89"/>
        <v>0</v>
      </c>
      <c r="L223" s="548" t="s">
        <v>2289</v>
      </c>
      <c r="M223" s="393" t="b">
        <f t="shared" si="84"/>
        <v>1</v>
      </c>
      <c r="O223" s="402">
        <f t="shared" si="85"/>
        <v>0</v>
      </c>
      <c r="P223" s="402">
        <f t="shared" si="86"/>
        <v>0</v>
      </c>
      <c r="Q223" s="402">
        <f t="shared" si="87"/>
        <v>0</v>
      </c>
      <c r="R223" s="402">
        <f t="shared" si="88"/>
        <v>0</v>
      </c>
      <c r="S223" s="403" t="str">
        <f t="shared" si="90"/>
        <v/>
      </c>
      <c r="T223" s="116"/>
    </row>
    <row r="224" spans="1:20" ht="12.75" hidden="1" customHeight="1" outlineLevel="2" x14ac:dyDescent="0.2">
      <c r="A224" s="164" t="str">
        <f>'2-Expenditures'!A224</f>
        <v>N</v>
      </c>
      <c r="B224" s="352" t="str">
        <f ca="1">IF(A224="N",B223,IF(LEN(B223)&lt;&gt;1,"A",IFERROR(CHAR(CODE(LOOKUP(2,1/($B$212:OFFSET(B224,-1,0)&lt;&gt;""),$B$212:OFFSET(B224,-1,0)))+1),"A")))</f>
        <v>G</v>
      </c>
      <c r="C224" s="461" t="str">
        <f>'2-Expenditures'!C224</f>
        <v>DRIVES Programming</v>
      </c>
      <c r="D224" s="471"/>
      <c r="E224" s="154"/>
      <c r="F224" s="154"/>
      <c r="G224" s="154"/>
      <c r="H224" s="154"/>
      <c r="I224" s="147">
        <f>'2-Expenditures'!I224</f>
        <v>0</v>
      </c>
      <c r="J224" s="421"/>
      <c r="K224" s="158">
        <f t="shared" si="89"/>
        <v>0</v>
      </c>
      <c r="L224" s="548" t="s">
        <v>2289</v>
      </c>
      <c r="M224" s="393" t="b">
        <f t="shared" si="84"/>
        <v>1</v>
      </c>
      <c r="O224" s="402">
        <f t="shared" si="85"/>
        <v>0</v>
      </c>
      <c r="P224" s="402">
        <f t="shared" si="86"/>
        <v>0</v>
      </c>
      <c r="Q224" s="402">
        <f t="shared" si="87"/>
        <v>0</v>
      </c>
      <c r="R224" s="402">
        <f t="shared" si="88"/>
        <v>0</v>
      </c>
      <c r="S224" s="403" t="str">
        <f t="shared" si="90"/>
        <v/>
      </c>
      <c r="T224" s="116"/>
    </row>
    <row r="225" spans="1:20" ht="12.75" hidden="1" customHeight="1" outlineLevel="1" x14ac:dyDescent="0.2">
      <c r="A225" s="164" t="str">
        <f>'2-Expenditures'!A225</f>
        <v>N</v>
      </c>
      <c r="B225" s="352" t="str">
        <f ca="1">IF(A225="N",B224,IF(LEN(B224)&lt;&gt;1,"A",IFERROR(CHAR(CODE(LOOKUP(2,1/($B$212:OFFSET(B225,-1,0)&lt;&gt;""),$B$212:OFFSET(B225,-1,0)))+1),"A")))</f>
        <v>G</v>
      </c>
      <c r="C225" s="461">
        <f>'2-Expenditures'!C225</f>
        <v>0</v>
      </c>
      <c r="D225" s="471"/>
      <c r="E225" s="154"/>
      <c r="F225" s="154"/>
      <c r="G225" s="154"/>
      <c r="H225" s="154"/>
      <c r="I225" s="147">
        <f>'2-Expenditures'!I225</f>
        <v>0</v>
      </c>
      <c r="J225" s="421"/>
      <c r="K225" s="158">
        <f t="shared" si="89"/>
        <v>0</v>
      </c>
      <c r="L225" s="548" t="s">
        <v>2289</v>
      </c>
      <c r="M225" s="393" t="b">
        <f t="shared" si="84"/>
        <v>1</v>
      </c>
      <c r="O225" s="402">
        <f t="shared" si="85"/>
        <v>0</v>
      </c>
      <c r="P225" s="402">
        <f t="shared" si="86"/>
        <v>0</v>
      </c>
      <c r="Q225" s="402">
        <f t="shared" si="87"/>
        <v>0</v>
      </c>
      <c r="R225" s="402">
        <f t="shared" si="88"/>
        <v>0</v>
      </c>
      <c r="S225" s="403" t="str">
        <f t="shared" si="90"/>
        <v/>
      </c>
      <c r="T225" s="116"/>
    </row>
    <row r="226" spans="1:20" ht="12.75" hidden="1" customHeight="1" outlineLevel="1" thickBot="1" x14ac:dyDescent="0.25">
      <c r="A226" s="164" t="str">
        <f>'2-Expenditures'!A226</f>
        <v>N</v>
      </c>
      <c r="B226" s="352" t="str">
        <f ca="1">IF(A226="N",B225,IF(LEN(B225)&lt;&gt;1,"A",IFERROR(CHAR(CODE(LOOKUP(2,1/($B$212:OFFSET(B226,-1,0)&lt;&gt;""),$B$212:OFFSET(B226,-1,0)))+1),"A")))</f>
        <v>G</v>
      </c>
      <c r="C226" s="461">
        <f>'2-Expenditures'!C226</f>
        <v>0</v>
      </c>
      <c r="D226" s="471"/>
      <c r="E226" s="154"/>
      <c r="F226" s="154"/>
      <c r="G226" s="154"/>
      <c r="H226" s="154"/>
      <c r="I226" s="147">
        <f>'2-Expenditures'!I226</f>
        <v>0</v>
      </c>
      <c r="J226" s="435"/>
      <c r="K226" s="158">
        <f t="shared" si="89"/>
        <v>0</v>
      </c>
      <c r="L226" s="548" t="s">
        <v>2289</v>
      </c>
      <c r="M226" s="393" t="b">
        <f t="shared" si="84"/>
        <v>1</v>
      </c>
      <c r="O226" s="402">
        <f t="shared" si="85"/>
        <v>0</v>
      </c>
      <c r="P226" s="402">
        <f t="shared" si="86"/>
        <v>0</v>
      </c>
      <c r="Q226" s="402">
        <f t="shared" si="87"/>
        <v>0</v>
      </c>
      <c r="R226" s="402">
        <f t="shared" si="88"/>
        <v>0</v>
      </c>
      <c r="S226" s="403" t="str">
        <f t="shared" si="90"/>
        <v/>
      </c>
      <c r="T226" s="116"/>
    </row>
    <row r="227" spans="1:20" ht="13.5" hidden="1" outlineLevel="1" thickTop="1" x14ac:dyDescent="0.2">
      <c r="A227" s="164">
        <f>'2-Expenditures'!A227</f>
        <v>0</v>
      </c>
      <c r="B227" s="354" t="str">
        <f ca="1">IFERROR(CHAR(CODE(LOOKUP(2,1/(B213:OFFSET(B227,-1,0)&lt;&gt;""),B213:OFFSET(B227,-1,0)))+1),"A")</f>
        <v>H</v>
      </c>
      <c r="C227" s="462" t="s">
        <v>2321</v>
      </c>
      <c r="D227" s="472"/>
      <c r="E227" s="380">
        <f ca="1">SUMIFS(E213:OFFSET(E227,-1,0),$A213:OFFSET($A227,-1,0),"Y")</f>
        <v>0</v>
      </c>
      <c r="F227" s="380">
        <f ca="1">SUMIFS(F213:OFFSET(F227,-1,0),$A213:OFFSET($A227,-1,0),"Y")</f>
        <v>0</v>
      </c>
      <c r="G227" s="380">
        <f ca="1">SUMIFS(G213:OFFSET(G227,-1,0),$A213:OFFSET($A227,-1,0),"Y")</f>
        <v>0</v>
      </c>
      <c r="H227" s="380">
        <f ca="1">SUMIFS(H213:OFFSET(H227,-1,0),$A213:OFFSET($A227,-1,0),"Y")</f>
        <v>0</v>
      </c>
      <c r="I227" s="376">
        <f ca="1">SUMIFS(I213:OFFSET(I227,-1,0),$A213:OFFSET($A227,-1,0),"Y")</f>
        <v>0</v>
      </c>
      <c r="J227" s="376">
        <f ca="1">SUMIFS(J213:OFFSET(J227,-1,0),$A213:OFFSET($A227,-1,0),"Y")</f>
        <v>0</v>
      </c>
      <c r="K227" s="376">
        <f ca="1">SUMIFS(K213:OFFSET(K227,-1,0),$A213:OFFSET($A227,-1,0),"Y")</f>
        <v>0</v>
      </c>
      <c r="L227" s="380"/>
      <c r="M227" s="401" t="b">
        <f t="shared" ca="1" si="84"/>
        <v>1</v>
      </c>
      <c r="O227" s="399">
        <f t="shared" ca="1" si="85"/>
        <v>0</v>
      </c>
      <c r="P227" s="399">
        <f t="shared" ca="1" si="86"/>
        <v>0</v>
      </c>
      <c r="Q227" s="399">
        <f t="shared" ca="1" si="87"/>
        <v>0</v>
      </c>
      <c r="R227" s="399">
        <f t="shared" ca="1" si="88"/>
        <v>0</v>
      </c>
      <c r="S227" s="400" t="str">
        <f t="shared" ref="S227" ca="1" si="91">IF(I227&gt;0,SUM(O227:R227)=1,"")</f>
        <v/>
      </c>
      <c r="T227" s="182" t="s">
        <v>2569</v>
      </c>
    </row>
    <row r="228" spans="1:20" customFormat="1" hidden="1" outlineLevel="1" x14ac:dyDescent="0.2">
      <c r="A228">
        <f>'2-Expenditures'!A228</f>
        <v>0</v>
      </c>
      <c r="B228" s="116"/>
      <c r="C228" s="116"/>
      <c r="D228" s="116"/>
      <c r="L228" s="546"/>
      <c r="S228" s="391"/>
    </row>
    <row r="229" spans="1:20" s="314" customFormat="1" ht="19.899999999999999" hidden="1" customHeight="1" outlineLevel="1" x14ac:dyDescent="0.2">
      <c r="A229" s="323">
        <f>'2-Expenditures'!A229</f>
        <v>0</v>
      </c>
      <c r="B229" s="118" t="s">
        <v>2629</v>
      </c>
      <c r="C229" s="312"/>
      <c r="D229" s="312"/>
      <c r="E229" s="385"/>
      <c r="F229" s="385"/>
      <c r="G229" s="385"/>
      <c r="H229" s="385"/>
      <c r="I229" s="385"/>
      <c r="J229" s="385"/>
      <c r="K229" s="385"/>
      <c r="L229" s="373"/>
      <c r="M229" s="386"/>
      <c r="N229"/>
      <c r="O229" s="387"/>
      <c r="P229" s="387"/>
      <c r="Q229" s="387"/>
      <c r="R229" s="387"/>
      <c r="S229" s="313"/>
    </row>
    <row r="230" spans="1:20" ht="25.5" hidden="1" customHeight="1" outlineLevel="1" x14ac:dyDescent="0.2">
      <c r="A230" s="164" t="str">
        <f>'2-Expenditures'!A230</f>
        <v>Include?</v>
      </c>
      <c r="B230" s="349" t="s">
        <v>2317</v>
      </c>
      <c r="C230" s="392" t="s">
        <v>2318</v>
      </c>
      <c r="D230" s="465"/>
      <c r="E230" s="395" t="s">
        <v>2292</v>
      </c>
      <c r="F230" s="395" t="s">
        <v>2293</v>
      </c>
      <c r="G230" s="395" t="s">
        <v>2294</v>
      </c>
      <c r="H230" s="395" t="s">
        <v>2295</v>
      </c>
      <c r="I230" s="351" t="s">
        <v>2314</v>
      </c>
      <c r="J230" s="396" t="s">
        <v>2291</v>
      </c>
      <c r="K230" s="368" t="s">
        <v>2338</v>
      </c>
      <c r="L230" s="557" t="s">
        <v>2337</v>
      </c>
      <c r="M230" s="351" t="s">
        <v>2430</v>
      </c>
      <c r="O230" s="397" t="s">
        <v>2292</v>
      </c>
      <c r="P230" s="397" t="s">
        <v>2293</v>
      </c>
      <c r="Q230" s="397" t="s">
        <v>2294</v>
      </c>
      <c r="R230" s="397" t="s">
        <v>2295</v>
      </c>
      <c r="S230" s="398" t="s">
        <v>2430</v>
      </c>
      <c r="T230" s="116"/>
    </row>
    <row r="231" spans="1:20" ht="12.75" hidden="1" customHeight="1" outlineLevel="1" x14ac:dyDescent="0.2">
      <c r="A231" s="164" t="str">
        <f>'2-Expenditures'!A231</f>
        <v>Y</v>
      </c>
      <c r="B231" s="352" t="str">
        <f ca="1">IF(A231="N",B230,IF(LEN(B230)&lt;&gt;1,"A",IFERROR(CHAR(CODE(LOOKUP(2,1/($B$230:OFFSET(B231,-1,0)&lt;&gt;""),$B$230:OFFSET(B231,-1,0)))+1),"A")))</f>
        <v>A</v>
      </c>
      <c r="C231" s="463">
        <f>'2-Expenditures'!C231</f>
        <v>0</v>
      </c>
      <c r="D231" s="466"/>
      <c r="E231" s="154"/>
      <c r="F231" s="154"/>
      <c r="G231" s="154"/>
      <c r="H231" s="154"/>
      <c r="I231" s="123">
        <f>'2-Expenditures'!I231</f>
        <v>0</v>
      </c>
      <c r="J231" s="420"/>
      <c r="K231" s="158">
        <f>SUM(I231:J231)</f>
        <v>0</v>
      </c>
      <c r="L231" s="549"/>
      <c r="M231" s="152" t="b">
        <f t="shared" ref="M231:M246" si="92">SUM(E231:H231)=I231</f>
        <v>1</v>
      </c>
      <c r="O231" s="402">
        <f t="shared" ref="O231:O246" si="93">IFERROR(E231/$I231,0)</f>
        <v>0</v>
      </c>
      <c r="P231" s="402">
        <f t="shared" ref="P231:P246" si="94">IFERROR(F231/$I231,0)</f>
        <v>0</v>
      </c>
      <c r="Q231" s="402">
        <f t="shared" ref="Q231:Q246" si="95">IFERROR(G231/$I231,0)</f>
        <v>0</v>
      </c>
      <c r="R231" s="402">
        <f t="shared" ref="R231:R246" si="96">IFERROR(H231/$I231,0)</f>
        <v>0</v>
      </c>
      <c r="S231" s="403" t="str">
        <f>IF(I231&gt;0,SUM(O231:R231)=1,"")</f>
        <v/>
      </c>
      <c r="T231" s="106"/>
    </row>
    <row r="232" spans="1:20" ht="12.75" hidden="1" customHeight="1" outlineLevel="1" x14ac:dyDescent="0.2">
      <c r="A232" s="164" t="str">
        <f>'2-Expenditures'!A232</f>
        <v>Y</v>
      </c>
      <c r="B232" s="352" t="str">
        <f ca="1">IF(A232="N",B231,IF(LEN(B231)&lt;&gt;1,"A",IFERROR(CHAR(CODE(LOOKUP(2,1/($B$230:OFFSET(B232,-1,0)&lt;&gt;""),$B$230:OFFSET(B232,-1,0)))+1),"A")))</f>
        <v>B</v>
      </c>
      <c r="C232" s="463">
        <f>'2-Expenditures'!C232</f>
        <v>0</v>
      </c>
      <c r="D232" s="466"/>
      <c r="E232" s="154"/>
      <c r="F232" s="154"/>
      <c r="G232" s="154"/>
      <c r="H232" s="154"/>
      <c r="I232" s="123">
        <f>'2-Expenditures'!I232</f>
        <v>0</v>
      </c>
      <c r="J232" s="421"/>
      <c r="K232" s="158">
        <f>SUM(I232:J232)</f>
        <v>0</v>
      </c>
      <c r="L232" s="549"/>
      <c r="M232" s="152" t="b">
        <f t="shared" si="92"/>
        <v>1</v>
      </c>
      <c r="O232" s="402">
        <f t="shared" si="93"/>
        <v>0</v>
      </c>
      <c r="P232" s="402">
        <f t="shared" si="94"/>
        <v>0</v>
      </c>
      <c r="Q232" s="402">
        <f t="shared" si="95"/>
        <v>0</v>
      </c>
      <c r="R232" s="402">
        <f t="shared" si="96"/>
        <v>0</v>
      </c>
      <c r="S232" s="403" t="str">
        <f t="shared" ref="S232:S245" si="97">IF(I232&gt;0,SUM(O232:R232)=1,"")</f>
        <v/>
      </c>
      <c r="T232" s="106"/>
    </row>
    <row r="233" spans="1:20" ht="12.75" hidden="1" customHeight="1" outlineLevel="1" x14ac:dyDescent="0.2">
      <c r="A233" s="164" t="str">
        <f>'2-Expenditures'!A233</f>
        <v>Y</v>
      </c>
      <c r="B233" s="352" t="str">
        <f ca="1">IF(A233="N",B232,IF(LEN(B232)&lt;&gt;1,"A",IFERROR(CHAR(CODE(LOOKUP(2,1/($B$230:OFFSET(B233,-1,0)&lt;&gt;""),$B$230:OFFSET(B233,-1,0)))+1),"A")))</f>
        <v>C</v>
      </c>
      <c r="C233" s="463">
        <f>'2-Expenditures'!C233</f>
        <v>0</v>
      </c>
      <c r="D233" s="466"/>
      <c r="E233" s="154"/>
      <c r="F233" s="154"/>
      <c r="G233" s="154"/>
      <c r="H233" s="154"/>
      <c r="I233" s="123">
        <f>'2-Expenditures'!I233</f>
        <v>0</v>
      </c>
      <c r="J233" s="421"/>
      <c r="K233" s="158">
        <f>SUM(I233:J233)</f>
        <v>0</v>
      </c>
      <c r="L233" s="549"/>
      <c r="M233" s="152" t="b">
        <f t="shared" si="92"/>
        <v>1</v>
      </c>
      <c r="O233" s="402">
        <f t="shared" si="93"/>
        <v>0</v>
      </c>
      <c r="P233" s="402">
        <f t="shared" si="94"/>
        <v>0</v>
      </c>
      <c r="Q233" s="402">
        <f t="shared" si="95"/>
        <v>0</v>
      </c>
      <c r="R233" s="402">
        <f t="shared" si="96"/>
        <v>0</v>
      </c>
      <c r="S233" s="403" t="str">
        <f t="shared" si="97"/>
        <v/>
      </c>
      <c r="T233" s="116"/>
    </row>
    <row r="234" spans="1:20" ht="12.75" hidden="1" customHeight="1" outlineLevel="1" x14ac:dyDescent="0.2">
      <c r="A234" s="164" t="str">
        <f>'2-Expenditures'!A234</f>
        <v>Y</v>
      </c>
      <c r="B234" s="352" t="str">
        <f ca="1">IF(A234="N",B233,IF(LEN(B233)&lt;&gt;1,"A",IFERROR(CHAR(CODE(LOOKUP(2,1/($B$230:OFFSET(B234,-1,0)&lt;&gt;""),$B$230:OFFSET(B234,-1,0)))+1),"A")))</f>
        <v>D</v>
      </c>
      <c r="C234" s="463">
        <f>'2-Expenditures'!C234</f>
        <v>0</v>
      </c>
      <c r="D234" s="466"/>
      <c r="E234" s="154"/>
      <c r="F234" s="154"/>
      <c r="G234" s="154"/>
      <c r="H234" s="154"/>
      <c r="I234" s="123">
        <f>'2-Expenditures'!I234</f>
        <v>0</v>
      </c>
      <c r="J234" s="421"/>
      <c r="K234" s="158">
        <f>SUM(I234:J234)</f>
        <v>0</v>
      </c>
      <c r="L234" s="549"/>
      <c r="M234" s="152" t="b">
        <f t="shared" si="92"/>
        <v>1</v>
      </c>
      <c r="O234" s="402">
        <f t="shared" si="93"/>
        <v>0</v>
      </c>
      <c r="P234" s="402">
        <f t="shared" si="94"/>
        <v>0</v>
      </c>
      <c r="Q234" s="402">
        <f t="shared" si="95"/>
        <v>0</v>
      </c>
      <c r="R234" s="402">
        <f t="shared" si="96"/>
        <v>0</v>
      </c>
      <c r="S234" s="403" t="str">
        <f t="shared" si="97"/>
        <v/>
      </c>
      <c r="T234" s="116"/>
    </row>
    <row r="235" spans="1:20" ht="12.75" hidden="1" customHeight="1" outlineLevel="1" x14ac:dyDescent="0.2">
      <c r="A235" s="164" t="str">
        <f>'2-Expenditures'!A235</f>
        <v>Y</v>
      </c>
      <c r="B235" s="352" t="str">
        <f ca="1">IF(A235="N",B234,IF(LEN(B234)&lt;&gt;1,"A",IFERROR(CHAR(CODE(LOOKUP(2,1/($B$230:OFFSET(B235,-1,0)&lt;&gt;""),$B$230:OFFSET(B235,-1,0)))+1),"A")))</f>
        <v>E</v>
      </c>
      <c r="C235" s="463">
        <f>'2-Expenditures'!C235</f>
        <v>0</v>
      </c>
      <c r="D235" s="466"/>
      <c r="E235" s="154"/>
      <c r="F235" s="154"/>
      <c r="G235" s="154"/>
      <c r="H235" s="154"/>
      <c r="I235" s="123">
        <f>'2-Expenditures'!I235</f>
        <v>0</v>
      </c>
      <c r="J235" s="421"/>
      <c r="K235" s="158">
        <f>SUM(I235:J235)</f>
        <v>0</v>
      </c>
      <c r="L235" s="549"/>
      <c r="M235" s="152" t="b">
        <f t="shared" si="92"/>
        <v>1</v>
      </c>
      <c r="O235" s="402">
        <f t="shared" si="93"/>
        <v>0</v>
      </c>
      <c r="P235" s="402">
        <f t="shared" si="94"/>
        <v>0</v>
      </c>
      <c r="Q235" s="402">
        <f t="shared" si="95"/>
        <v>0</v>
      </c>
      <c r="R235" s="402">
        <f t="shared" si="96"/>
        <v>0</v>
      </c>
      <c r="S235" s="403" t="str">
        <f t="shared" si="97"/>
        <v/>
      </c>
      <c r="T235" s="116"/>
    </row>
    <row r="236" spans="1:20" ht="12.75" hidden="1" customHeight="1" outlineLevel="2" x14ac:dyDescent="0.2">
      <c r="A236" s="164" t="str">
        <f>'2-Expenditures'!A236</f>
        <v>N</v>
      </c>
      <c r="B236" s="352" t="str">
        <f ca="1">IF(A236="N",B235,IF(LEN(B235)&lt;&gt;1,"A",IFERROR(CHAR(CODE(LOOKUP(2,1/($B$230:OFFSET(B236,-1,0)&lt;&gt;""),$B$230:OFFSET(B236,-1,0)))+1),"A")))</f>
        <v>E</v>
      </c>
      <c r="C236" s="463">
        <f>'2-Expenditures'!C236</f>
        <v>0</v>
      </c>
      <c r="D236" s="466"/>
      <c r="E236" s="154"/>
      <c r="F236" s="154"/>
      <c r="G236" s="154"/>
      <c r="H236" s="154"/>
      <c r="I236" s="123">
        <f>'2-Expenditures'!I236</f>
        <v>0</v>
      </c>
      <c r="J236" s="421"/>
      <c r="K236" s="158">
        <f t="shared" ref="K236:K245" si="98">SUM(I236:J236)</f>
        <v>0</v>
      </c>
      <c r="L236" s="549"/>
      <c r="M236" s="152" t="b">
        <f t="shared" si="92"/>
        <v>1</v>
      </c>
      <c r="O236" s="402">
        <f t="shared" si="93"/>
        <v>0</v>
      </c>
      <c r="P236" s="402">
        <f t="shared" si="94"/>
        <v>0</v>
      </c>
      <c r="Q236" s="402">
        <f t="shared" si="95"/>
        <v>0</v>
      </c>
      <c r="R236" s="402">
        <f t="shared" si="96"/>
        <v>0</v>
      </c>
      <c r="S236" s="403" t="str">
        <f t="shared" si="97"/>
        <v/>
      </c>
      <c r="T236" s="116"/>
    </row>
    <row r="237" spans="1:20" ht="12.75" hidden="1" customHeight="1" outlineLevel="2" x14ac:dyDescent="0.2">
      <c r="A237" s="164" t="str">
        <f>'2-Expenditures'!A237</f>
        <v>N</v>
      </c>
      <c r="B237" s="352" t="str">
        <f ca="1">IF(A237="N",B236,IF(LEN(B236)&lt;&gt;1,"A",IFERROR(CHAR(CODE(LOOKUP(2,1/($B$230:OFFSET(B237,-1,0)&lt;&gt;""),$B$230:OFFSET(B237,-1,0)))+1),"A")))</f>
        <v>E</v>
      </c>
      <c r="C237" s="463">
        <f>'2-Expenditures'!C237</f>
        <v>0</v>
      </c>
      <c r="D237" s="466"/>
      <c r="E237" s="154"/>
      <c r="F237" s="154"/>
      <c r="G237" s="154"/>
      <c r="H237" s="154"/>
      <c r="I237" s="123">
        <f>'2-Expenditures'!I237</f>
        <v>0</v>
      </c>
      <c r="J237" s="421"/>
      <c r="K237" s="158">
        <f t="shared" si="98"/>
        <v>0</v>
      </c>
      <c r="L237" s="549"/>
      <c r="M237" s="152" t="b">
        <f t="shared" si="92"/>
        <v>1</v>
      </c>
      <c r="O237" s="402">
        <f t="shared" si="93"/>
        <v>0</v>
      </c>
      <c r="P237" s="402">
        <f t="shared" si="94"/>
        <v>0</v>
      </c>
      <c r="Q237" s="402">
        <f t="shared" si="95"/>
        <v>0</v>
      </c>
      <c r="R237" s="402">
        <f t="shared" si="96"/>
        <v>0</v>
      </c>
      <c r="S237" s="403" t="str">
        <f t="shared" si="97"/>
        <v/>
      </c>
      <c r="T237" s="116"/>
    </row>
    <row r="238" spans="1:20" ht="12.75" hidden="1" customHeight="1" outlineLevel="2" x14ac:dyDescent="0.2">
      <c r="A238" s="164" t="str">
        <f>'2-Expenditures'!A238</f>
        <v>N</v>
      </c>
      <c r="B238" s="352" t="str">
        <f ca="1">IF(A238="N",B237,IF(LEN(B237)&lt;&gt;1,"A",IFERROR(CHAR(CODE(LOOKUP(2,1/($B$230:OFFSET(B238,-1,0)&lt;&gt;""),$B$230:OFFSET(B238,-1,0)))+1),"A")))</f>
        <v>E</v>
      </c>
      <c r="C238" s="463">
        <f>'2-Expenditures'!C238</f>
        <v>0</v>
      </c>
      <c r="D238" s="466"/>
      <c r="E238" s="154"/>
      <c r="F238" s="154"/>
      <c r="G238" s="154"/>
      <c r="H238" s="154"/>
      <c r="I238" s="123">
        <f>'2-Expenditures'!I238</f>
        <v>0</v>
      </c>
      <c r="J238" s="421"/>
      <c r="K238" s="158">
        <f t="shared" si="98"/>
        <v>0</v>
      </c>
      <c r="L238" s="549"/>
      <c r="M238" s="152" t="b">
        <f t="shared" si="92"/>
        <v>1</v>
      </c>
      <c r="O238" s="402">
        <f t="shared" si="93"/>
        <v>0</v>
      </c>
      <c r="P238" s="402">
        <f t="shared" si="94"/>
        <v>0</v>
      </c>
      <c r="Q238" s="402">
        <f t="shared" si="95"/>
        <v>0</v>
      </c>
      <c r="R238" s="402">
        <f t="shared" si="96"/>
        <v>0</v>
      </c>
      <c r="S238" s="403" t="str">
        <f t="shared" si="97"/>
        <v/>
      </c>
      <c r="T238" s="116"/>
    </row>
    <row r="239" spans="1:20" ht="12.75" hidden="1" customHeight="1" outlineLevel="2" x14ac:dyDescent="0.2">
      <c r="A239" s="164" t="str">
        <f>'2-Expenditures'!A239</f>
        <v>N</v>
      </c>
      <c r="B239" s="352" t="str">
        <f ca="1">IF(A239="N",B238,IF(LEN(B238)&lt;&gt;1,"A",IFERROR(CHAR(CODE(LOOKUP(2,1/($B$230:OFFSET(B239,-1,0)&lt;&gt;""),$B$230:OFFSET(B239,-1,0)))+1),"A")))</f>
        <v>E</v>
      </c>
      <c r="C239" s="463">
        <f>'2-Expenditures'!C239</f>
        <v>0</v>
      </c>
      <c r="D239" s="466"/>
      <c r="E239" s="154"/>
      <c r="F239" s="154"/>
      <c r="G239" s="154"/>
      <c r="H239" s="154"/>
      <c r="I239" s="123">
        <f>'2-Expenditures'!I239</f>
        <v>0</v>
      </c>
      <c r="J239" s="421"/>
      <c r="K239" s="158">
        <f t="shared" si="98"/>
        <v>0</v>
      </c>
      <c r="L239" s="549"/>
      <c r="M239" s="152" t="b">
        <f t="shared" si="92"/>
        <v>1</v>
      </c>
      <c r="O239" s="402">
        <f t="shared" si="93"/>
        <v>0</v>
      </c>
      <c r="P239" s="402">
        <f t="shared" si="94"/>
        <v>0</v>
      </c>
      <c r="Q239" s="402">
        <f t="shared" si="95"/>
        <v>0</v>
      </c>
      <c r="R239" s="402">
        <f t="shared" si="96"/>
        <v>0</v>
      </c>
      <c r="S239" s="403" t="str">
        <f t="shared" si="97"/>
        <v/>
      </c>
      <c r="T239" s="116"/>
    </row>
    <row r="240" spans="1:20" ht="12.75" hidden="1" customHeight="1" outlineLevel="2" x14ac:dyDescent="0.2">
      <c r="A240" s="164" t="str">
        <f>'2-Expenditures'!A240</f>
        <v>N</v>
      </c>
      <c r="B240" s="352" t="str">
        <f ca="1">IF(A240="N",B239,IF(LEN(B239)&lt;&gt;1,"A",IFERROR(CHAR(CODE(LOOKUP(2,1/($B$230:OFFSET(B240,-1,0)&lt;&gt;""),$B$230:OFFSET(B240,-1,0)))+1),"A")))</f>
        <v>E</v>
      </c>
      <c r="C240" s="463">
        <f>'2-Expenditures'!C240</f>
        <v>0</v>
      </c>
      <c r="D240" s="466"/>
      <c r="E240" s="154"/>
      <c r="F240" s="154"/>
      <c r="G240" s="154"/>
      <c r="H240" s="154"/>
      <c r="I240" s="123">
        <f>'2-Expenditures'!I240</f>
        <v>0</v>
      </c>
      <c r="J240" s="421"/>
      <c r="K240" s="158">
        <f t="shared" si="98"/>
        <v>0</v>
      </c>
      <c r="L240" s="549"/>
      <c r="M240" s="152" t="b">
        <f t="shared" si="92"/>
        <v>1</v>
      </c>
      <c r="O240" s="402">
        <f t="shared" si="93"/>
        <v>0</v>
      </c>
      <c r="P240" s="402">
        <f t="shared" si="94"/>
        <v>0</v>
      </c>
      <c r="Q240" s="402">
        <f t="shared" si="95"/>
        <v>0</v>
      </c>
      <c r="R240" s="402">
        <f t="shared" si="96"/>
        <v>0</v>
      </c>
      <c r="S240" s="403" t="str">
        <f t="shared" si="97"/>
        <v/>
      </c>
      <c r="T240" s="116"/>
    </row>
    <row r="241" spans="1:22" ht="12.75" hidden="1" customHeight="1" outlineLevel="2" x14ac:dyDescent="0.2">
      <c r="A241" s="164" t="str">
        <f>'2-Expenditures'!A241</f>
        <v>N</v>
      </c>
      <c r="B241" s="352" t="str">
        <f ca="1">IF(A241="N",B240,IF(LEN(B240)&lt;&gt;1,"A",IFERROR(CHAR(CODE(LOOKUP(2,1/($B$230:OFFSET(B241,-1,0)&lt;&gt;""),$B$230:OFFSET(B241,-1,0)))+1),"A")))</f>
        <v>E</v>
      </c>
      <c r="C241" s="463">
        <f>'2-Expenditures'!C241</f>
        <v>0</v>
      </c>
      <c r="D241" s="466"/>
      <c r="E241" s="154"/>
      <c r="F241" s="154"/>
      <c r="G241" s="154"/>
      <c r="H241" s="154"/>
      <c r="I241" s="123">
        <f>'2-Expenditures'!I241</f>
        <v>0</v>
      </c>
      <c r="J241" s="421"/>
      <c r="K241" s="158">
        <f t="shared" si="98"/>
        <v>0</v>
      </c>
      <c r="L241" s="549"/>
      <c r="M241" s="152" t="b">
        <f t="shared" si="92"/>
        <v>1</v>
      </c>
      <c r="O241" s="402">
        <f t="shared" si="93"/>
        <v>0</v>
      </c>
      <c r="P241" s="402">
        <f t="shared" si="94"/>
        <v>0</v>
      </c>
      <c r="Q241" s="402">
        <f t="shared" si="95"/>
        <v>0</v>
      </c>
      <c r="R241" s="402">
        <f t="shared" si="96"/>
        <v>0</v>
      </c>
      <c r="S241" s="403" t="str">
        <f t="shared" si="97"/>
        <v/>
      </c>
      <c r="T241" s="116"/>
    </row>
    <row r="242" spans="1:22" ht="12.75" hidden="1" customHeight="1" outlineLevel="2" x14ac:dyDescent="0.2">
      <c r="A242" s="164" t="str">
        <f>'2-Expenditures'!A242</f>
        <v>N</v>
      </c>
      <c r="B242" s="352" t="str">
        <f ca="1">IF(A242="N",B241,IF(LEN(B241)&lt;&gt;1,"A",IFERROR(CHAR(CODE(LOOKUP(2,1/($B$230:OFFSET(B242,-1,0)&lt;&gt;""),$B$230:OFFSET(B242,-1,0)))+1),"A")))</f>
        <v>E</v>
      </c>
      <c r="C242" s="463">
        <f>'2-Expenditures'!C242</f>
        <v>0</v>
      </c>
      <c r="D242" s="466"/>
      <c r="E242" s="154"/>
      <c r="F242" s="154"/>
      <c r="G242" s="154"/>
      <c r="H242" s="154"/>
      <c r="I242" s="123">
        <f>'2-Expenditures'!I242</f>
        <v>0</v>
      </c>
      <c r="J242" s="421"/>
      <c r="K242" s="158">
        <f t="shared" si="98"/>
        <v>0</v>
      </c>
      <c r="L242" s="549"/>
      <c r="M242" s="152" t="b">
        <f t="shared" si="92"/>
        <v>1</v>
      </c>
      <c r="O242" s="402">
        <f t="shared" si="93"/>
        <v>0</v>
      </c>
      <c r="P242" s="402">
        <f t="shared" si="94"/>
        <v>0</v>
      </c>
      <c r="Q242" s="402">
        <f t="shared" si="95"/>
        <v>0</v>
      </c>
      <c r="R242" s="402">
        <f t="shared" si="96"/>
        <v>0</v>
      </c>
      <c r="S242" s="403" t="str">
        <f t="shared" si="97"/>
        <v/>
      </c>
      <c r="T242" s="116"/>
    </row>
    <row r="243" spans="1:22" ht="12.75" hidden="1" customHeight="1" outlineLevel="2" x14ac:dyDescent="0.2">
      <c r="A243" s="164" t="str">
        <f>'2-Expenditures'!A243</f>
        <v>N</v>
      </c>
      <c r="B243" s="352" t="str">
        <f ca="1">IF(A243="N",B242,IF(LEN(B242)&lt;&gt;1,"A",IFERROR(CHAR(CODE(LOOKUP(2,1/($B$230:OFFSET(B243,-1,0)&lt;&gt;""),$B$230:OFFSET(B243,-1,0)))+1),"A")))</f>
        <v>E</v>
      </c>
      <c r="C243" s="463">
        <f>'2-Expenditures'!C243</f>
        <v>0</v>
      </c>
      <c r="D243" s="466"/>
      <c r="E243" s="154"/>
      <c r="F243" s="154"/>
      <c r="G243" s="154"/>
      <c r="H243" s="154"/>
      <c r="I243" s="123">
        <f>'2-Expenditures'!I243</f>
        <v>0</v>
      </c>
      <c r="J243" s="421"/>
      <c r="K243" s="158">
        <f t="shared" si="98"/>
        <v>0</v>
      </c>
      <c r="L243" s="549"/>
      <c r="M243" s="152" t="b">
        <f t="shared" si="92"/>
        <v>1</v>
      </c>
      <c r="O243" s="402">
        <f t="shared" si="93"/>
        <v>0</v>
      </c>
      <c r="P243" s="402">
        <f t="shared" si="94"/>
        <v>0</v>
      </c>
      <c r="Q243" s="402">
        <f t="shared" si="95"/>
        <v>0</v>
      </c>
      <c r="R243" s="402">
        <f t="shared" si="96"/>
        <v>0</v>
      </c>
      <c r="S243" s="403" t="str">
        <f t="shared" si="97"/>
        <v/>
      </c>
      <c r="T243" s="116"/>
    </row>
    <row r="244" spans="1:22" ht="12.75" hidden="1" customHeight="1" outlineLevel="2" x14ac:dyDescent="0.2">
      <c r="A244" s="164" t="str">
        <f>'2-Expenditures'!A244</f>
        <v>N</v>
      </c>
      <c r="B244" s="352" t="str">
        <f ca="1">IF(A244="N",B243,IF(LEN(B243)&lt;&gt;1,"A",IFERROR(CHAR(CODE(LOOKUP(2,1/($B$230:OFFSET(B244,-1,0)&lt;&gt;""),$B$230:OFFSET(B244,-1,0)))+1),"A")))</f>
        <v>E</v>
      </c>
      <c r="C244" s="463">
        <f>'2-Expenditures'!C244</f>
        <v>0</v>
      </c>
      <c r="D244" s="466"/>
      <c r="E244" s="154"/>
      <c r="F244" s="154"/>
      <c r="G244" s="154"/>
      <c r="H244" s="154"/>
      <c r="I244" s="123">
        <f>'2-Expenditures'!I244</f>
        <v>0</v>
      </c>
      <c r="J244" s="421"/>
      <c r="K244" s="158">
        <f t="shared" si="98"/>
        <v>0</v>
      </c>
      <c r="L244" s="549"/>
      <c r="M244" s="152" t="b">
        <f t="shared" si="92"/>
        <v>1</v>
      </c>
      <c r="O244" s="402">
        <f t="shared" si="93"/>
        <v>0</v>
      </c>
      <c r="P244" s="402">
        <f t="shared" si="94"/>
        <v>0</v>
      </c>
      <c r="Q244" s="402">
        <f t="shared" si="95"/>
        <v>0</v>
      </c>
      <c r="R244" s="402">
        <f t="shared" si="96"/>
        <v>0</v>
      </c>
      <c r="S244" s="403" t="str">
        <f t="shared" si="97"/>
        <v/>
      </c>
      <c r="T244" s="116"/>
    </row>
    <row r="245" spans="1:22" ht="12.75" hidden="1" customHeight="1" outlineLevel="2" thickBot="1" x14ac:dyDescent="0.25">
      <c r="A245" s="164" t="str">
        <f>'2-Expenditures'!A245</f>
        <v>N</v>
      </c>
      <c r="B245" s="352" t="str">
        <f ca="1">IF(A245="N",B244,IF(LEN(B244)&lt;&gt;1,"A",IFERROR(CHAR(CODE(LOOKUP(2,1/($B$230:OFFSET(B245,-1,0)&lt;&gt;""),$B$230:OFFSET(B245,-1,0)))+1),"A")))</f>
        <v>E</v>
      </c>
      <c r="C245" s="463">
        <f>'2-Expenditures'!C245</f>
        <v>0</v>
      </c>
      <c r="D245" s="466"/>
      <c r="E245" s="154"/>
      <c r="F245" s="154"/>
      <c r="G245" s="154"/>
      <c r="H245" s="154"/>
      <c r="I245" s="123">
        <f>'2-Expenditures'!I245</f>
        <v>0</v>
      </c>
      <c r="J245" s="421"/>
      <c r="K245" s="158">
        <f t="shared" si="98"/>
        <v>0</v>
      </c>
      <c r="L245" s="549"/>
      <c r="M245" s="152" t="b">
        <f t="shared" si="92"/>
        <v>1</v>
      </c>
      <c r="O245" s="402">
        <f t="shared" si="93"/>
        <v>0</v>
      </c>
      <c r="P245" s="402">
        <f t="shared" si="94"/>
        <v>0</v>
      </c>
      <c r="Q245" s="402">
        <f t="shared" si="95"/>
        <v>0</v>
      </c>
      <c r="R245" s="402">
        <f t="shared" si="96"/>
        <v>0</v>
      </c>
      <c r="S245" s="403" t="str">
        <f t="shared" si="97"/>
        <v/>
      </c>
      <c r="T245" s="116"/>
    </row>
    <row r="246" spans="1:22" ht="13.5" hidden="1" outlineLevel="1" thickTop="1" x14ac:dyDescent="0.2">
      <c r="A246" s="164">
        <f>'2-Expenditures'!A246</f>
        <v>0</v>
      </c>
      <c r="B246" s="354" t="str">
        <f ca="1">IFERROR(CHAR(CODE(LOOKUP(2,1/(B231:OFFSET(B246,-1,0)&lt;&gt;""),B231:OFFSET(B246,-1,0)))+1),"A")</f>
        <v>F</v>
      </c>
      <c r="C246" s="464" t="s">
        <v>2405</v>
      </c>
      <c r="D246" s="467"/>
      <c r="E246" s="380">
        <f ca="1">SUMIFS(E231:OFFSET(E246,-1,0),$A231:OFFSET($A246,-1,0),"Y")</f>
        <v>0</v>
      </c>
      <c r="F246" s="380">
        <f ca="1">SUMIFS(F231:OFFSET(F246,-1,0),$A231:OFFSET($A246,-1,0),"Y")</f>
        <v>0</v>
      </c>
      <c r="G246" s="380">
        <f ca="1">SUMIFS(G231:OFFSET(G246,-1,0),$A231:OFFSET($A246,-1,0),"Y")</f>
        <v>0</v>
      </c>
      <c r="H246" s="380">
        <f ca="1">SUMIFS(H231:OFFSET(H246,-1,0),$A231:OFFSET($A246,-1,0),"Y")</f>
        <v>0</v>
      </c>
      <c r="I246" s="380">
        <f ca="1">SUMIFS(I231:OFFSET(I246,-1,0),$A231:OFFSET($A246,-1,0),"Y")</f>
        <v>0</v>
      </c>
      <c r="J246" s="433"/>
      <c r="K246" s="358">
        <f ca="1">SUMIFS(K231:OFFSET(K246,-1,0),$A231:OFFSET($A246,-1,0),"Y")</f>
        <v>0</v>
      </c>
      <c r="L246" s="380"/>
      <c r="M246" s="384" t="b">
        <f t="shared" ca="1" si="92"/>
        <v>1</v>
      </c>
      <c r="O246" s="399">
        <f t="shared" ca="1" si="93"/>
        <v>0</v>
      </c>
      <c r="P246" s="399">
        <f t="shared" ca="1" si="94"/>
        <v>0</v>
      </c>
      <c r="Q246" s="399">
        <f t="shared" ca="1" si="95"/>
        <v>0</v>
      </c>
      <c r="R246" s="399">
        <f t="shared" ca="1" si="96"/>
        <v>0</v>
      </c>
      <c r="S246" s="400" t="str">
        <f t="shared" ref="S246" ca="1" si="99">IF(I246&gt;0,SUM(O246:R246)=1,"")</f>
        <v/>
      </c>
      <c r="T246" s="182" t="s">
        <v>2570</v>
      </c>
    </row>
    <row r="247" spans="1:22" collapsed="1" x14ac:dyDescent="0.2">
      <c r="A247" s="164">
        <f>'2-Expenditures'!A247</f>
        <v>0</v>
      </c>
      <c r="O247" s="157"/>
      <c r="P247" s="157"/>
      <c r="Q247" s="157"/>
      <c r="R247" s="157"/>
      <c r="S247" s="156"/>
    </row>
    <row r="248" spans="1:22" x14ac:dyDescent="0.2">
      <c r="A248" s="164">
        <f>'2-Expenditures'!A248</f>
        <v>0</v>
      </c>
      <c r="B248" s="102" t="s">
        <v>2278</v>
      </c>
      <c r="C248" s="319" t="s">
        <v>2407</v>
      </c>
      <c r="S248" s="156"/>
    </row>
    <row r="249" spans="1:22" ht="15.75" hidden="1" outlineLevel="1" x14ac:dyDescent="0.2">
      <c r="A249" s="164">
        <f>'2-Expenditures'!A249</f>
        <v>0</v>
      </c>
      <c r="B249" s="121" t="s">
        <v>2278</v>
      </c>
      <c r="C249" s="121" t="str">
        <f>INDEX('Salary and Cost Data'!$AJ$2:$AN$2,MATCH(B249,'Salary and Cost Data'!$AJ$5:$AN$5,0))</f>
        <v>FY 2027-28</v>
      </c>
      <c r="D249" s="121"/>
      <c r="E249" s="121"/>
      <c r="F249" s="121"/>
      <c r="G249" s="121"/>
      <c r="H249" s="121"/>
      <c r="I249" s="121"/>
      <c r="J249" s="121"/>
      <c r="K249" s="121"/>
      <c r="L249" s="121"/>
      <c r="M249" s="121"/>
      <c r="N249" s="121"/>
      <c r="S249" s="153"/>
    </row>
    <row r="250" spans="1:22" ht="15.75" hidden="1" outlineLevel="1" x14ac:dyDescent="0.2">
      <c r="A250" s="164">
        <f>'2-Expenditures'!A250</f>
        <v>0</v>
      </c>
      <c r="B250" s="122"/>
      <c r="C250" s="120"/>
      <c r="S250" s="390"/>
    </row>
    <row r="251" spans="1:22" s="314" customFormat="1" ht="19.899999999999999" hidden="1" customHeight="1" outlineLevel="1" x14ac:dyDescent="0.2">
      <c r="A251" s="323">
        <f>'2-Expenditures'!A251</f>
        <v>0</v>
      </c>
      <c r="B251" s="118" t="s">
        <v>2614</v>
      </c>
      <c r="C251" s="373"/>
      <c r="D251" s="373"/>
      <c r="E251" s="373"/>
      <c r="F251" s="373"/>
      <c r="G251" s="373"/>
      <c r="H251" s="373"/>
      <c r="I251" s="373"/>
      <c r="J251" s="373"/>
      <c r="K251" s="373"/>
      <c r="L251" s="373"/>
      <c r="M251" s="373"/>
      <c r="N251"/>
      <c r="S251" s="313"/>
      <c r="T251" s="311"/>
    </row>
    <row r="252" spans="1:22" ht="25.5" hidden="1" outlineLevel="1" x14ac:dyDescent="0.2">
      <c r="A252" s="164" t="str">
        <f>'2-Expenditures'!A252</f>
        <v>Include?</v>
      </c>
      <c r="B252" s="353" t="s">
        <v>2317</v>
      </c>
      <c r="C252" s="368" t="s">
        <v>2286</v>
      </c>
      <c r="D252" s="368" t="s">
        <v>2287</v>
      </c>
      <c r="E252" s="395" t="s">
        <v>2292</v>
      </c>
      <c r="F252" s="395" t="s">
        <v>2293</v>
      </c>
      <c r="G252" s="395" t="s">
        <v>2294</v>
      </c>
      <c r="H252" s="395" t="s">
        <v>2295</v>
      </c>
      <c r="I252" s="368" t="s">
        <v>2314</v>
      </c>
      <c r="J252" s="396" t="s">
        <v>2291</v>
      </c>
      <c r="K252" s="368" t="s">
        <v>2338</v>
      </c>
      <c r="L252" s="547" t="s">
        <v>2337</v>
      </c>
      <c r="M252" s="353" t="s">
        <v>2430</v>
      </c>
      <c r="O252" s="397" t="s">
        <v>2292</v>
      </c>
      <c r="P252" s="397" t="s">
        <v>2293</v>
      </c>
      <c r="Q252" s="397" t="s">
        <v>2294</v>
      </c>
      <c r="R252" s="397" t="s">
        <v>2295</v>
      </c>
      <c r="S252" s="398" t="s">
        <v>2430</v>
      </c>
    </row>
    <row r="253" spans="1:22" hidden="1" outlineLevel="1" x14ac:dyDescent="0.2">
      <c r="A253" s="164" t="str">
        <f>'2-Expenditures'!A253</f>
        <v>Y</v>
      </c>
      <c r="B253" s="268" t="str">
        <f ca="1">IF(A253="N",B252,IF(LEN(B252)&lt;&gt;1,"A",IFERROR(CHAR(CODE(LOOKUP(2,1/($B$252:OFFSET(B253,-1,0)&lt;&gt;""),$B$252:OFFSET(B253,-1,0)))+1),"A")))</f>
        <v>A</v>
      </c>
      <c r="C253" s="143">
        <f>'2-Expenditures'!C253</f>
        <v>0</v>
      </c>
      <c r="D253" s="144">
        <f>'2-Expenditures'!E253</f>
        <v>0</v>
      </c>
      <c r="E253" s="154"/>
      <c r="F253" s="154"/>
      <c r="G253" s="154"/>
      <c r="H253" s="154"/>
      <c r="I253" s="148">
        <f>'2-Expenditures'!I253</f>
        <v>0</v>
      </c>
      <c r="J253" s="420"/>
      <c r="K253" s="158">
        <f>SUM(I253:J253)</f>
        <v>0</v>
      </c>
      <c r="L253" s="550" t="s">
        <v>2654</v>
      </c>
      <c r="M253" s="393" t="b">
        <f>SUM(E253:H253)=I253</f>
        <v>1</v>
      </c>
      <c r="O253" s="399">
        <f t="shared" ref="O253:O268" si="100">IFERROR(E253/$I253,0)</f>
        <v>0</v>
      </c>
      <c r="P253" s="399">
        <f t="shared" ref="P253:P268" si="101">IFERROR(F253/$I253,0)</f>
        <v>0</v>
      </c>
      <c r="Q253" s="399">
        <f t="shared" ref="Q253:Q268" si="102">IFERROR(G253/$I253,0)</f>
        <v>0</v>
      </c>
      <c r="R253" s="399">
        <f t="shared" ref="R253:R268" si="103">IFERROR(H253/$I253,0)</f>
        <v>0</v>
      </c>
      <c r="S253" s="400" t="str">
        <f>IF(I253&gt;0,SUM(O253:R253)=1,"")</f>
        <v/>
      </c>
      <c r="U253" s="155"/>
      <c r="V253" s="155"/>
    </row>
    <row r="254" spans="1:22" hidden="1" outlineLevel="1" x14ac:dyDescent="0.2">
      <c r="A254" s="164" t="str">
        <f>'2-Expenditures'!A254</f>
        <v>Y</v>
      </c>
      <c r="B254" s="268" t="str">
        <f ca="1">IF(A254="N",B253,IF(LEN(B253)&lt;&gt;1,"A",IFERROR(CHAR(CODE(LOOKUP(2,1/($B$252:OFFSET(B254,-1,0)&lt;&gt;""),$B$252:OFFSET(B254,-1,0)))+1),"A")))</f>
        <v>B</v>
      </c>
      <c r="C254" s="143">
        <f>'2-Expenditures'!C254</f>
        <v>0</v>
      </c>
      <c r="D254" s="144">
        <f>'2-Expenditures'!E254</f>
        <v>0</v>
      </c>
      <c r="E254" s="154"/>
      <c r="F254" s="154"/>
      <c r="G254" s="154"/>
      <c r="H254" s="154"/>
      <c r="I254" s="148">
        <f>'2-Expenditures'!I254</f>
        <v>0</v>
      </c>
      <c r="J254" s="421"/>
      <c r="K254" s="158">
        <f t="shared" ref="K254:K267" si="104">SUM(I254:J254)</f>
        <v>0</v>
      </c>
      <c r="L254" s="550" t="s">
        <v>2654</v>
      </c>
      <c r="M254" s="393" t="b">
        <f>SUM(E254:H254)=I254</f>
        <v>1</v>
      </c>
      <c r="O254" s="399">
        <f t="shared" si="100"/>
        <v>0</v>
      </c>
      <c r="P254" s="399">
        <f t="shared" si="101"/>
        <v>0</v>
      </c>
      <c r="Q254" s="399">
        <f t="shared" si="102"/>
        <v>0</v>
      </c>
      <c r="R254" s="399">
        <f t="shared" si="103"/>
        <v>0</v>
      </c>
      <c r="S254" s="400" t="str">
        <f>IF(I254&gt;0,SUM(O254:R254)=1,"")</f>
        <v/>
      </c>
    </row>
    <row r="255" spans="1:22" hidden="1" outlineLevel="1" x14ac:dyDescent="0.2">
      <c r="A255" s="164" t="str">
        <f>'2-Expenditures'!A255</f>
        <v>Y</v>
      </c>
      <c r="B255" s="268" t="str">
        <f ca="1">IF(A255="N",B254,IF(LEN(B254)&lt;&gt;1,"A",IFERROR(CHAR(CODE(LOOKUP(2,1/($B$252:OFFSET(B255,-1,0)&lt;&gt;""),$B$252:OFFSET(B255,-1,0)))+1),"A")))</f>
        <v>C</v>
      </c>
      <c r="C255" s="143">
        <f>'2-Expenditures'!C255</f>
        <v>0</v>
      </c>
      <c r="D255" s="144">
        <f>'2-Expenditures'!E255</f>
        <v>0</v>
      </c>
      <c r="E255" s="154"/>
      <c r="F255" s="154"/>
      <c r="G255" s="154"/>
      <c r="H255" s="154"/>
      <c r="I255" s="148">
        <f>'2-Expenditures'!I255</f>
        <v>0</v>
      </c>
      <c r="J255" s="421"/>
      <c r="K255" s="158">
        <f t="shared" si="104"/>
        <v>0</v>
      </c>
      <c r="L255" s="550" t="s">
        <v>2654</v>
      </c>
      <c r="M255" s="393" t="b">
        <f>SUM(E255:H255)=I255</f>
        <v>1</v>
      </c>
      <c r="O255" s="399">
        <f t="shared" si="100"/>
        <v>0</v>
      </c>
      <c r="P255" s="399">
        <f t="shared" si="101"/>
        <v>0</v>
      </c>
      <c r="Q255" s="399">
        <f t="shared" si="102"/>
        <v>0</v>
      </c>
      <c r="R255" s="399">
        <f t="shared" si="103"/>
        <v>0</v>
      </c>
      <c r="S255" s="400" t="str">
        <f>IF(I255&gt;0,SUM(O255:R255)=1,"")</f>
        <v/>
      </c>
    </row>
    <row r="256" spans="1:22" hidden="1" outlineLevel="1" x14ac:dyDescent="0.2">
      <c r="A256" s="164" t="str">
        <f>'2-Expenditures'!A256</f>
        <v>Y</v>
      </c>
      <c r="B256" s="268" t="str">
        <f ca="1">IF(A256="N",B255,IF(LEN(B255)&lt;&gt;1,"A",IFERROR(CHAR(CODE(LOOKUP(2,1/($B$252:OFFSET(B256,-1,0)&lt;&gt;""),$B$252:OFFSET(B256,-1,0)))+1),"A")))</f>
        <v>D</v>
      </c>
      <c r="C256" s="143">
        <f>'2-Expenditures'!C256</f>
        <v>0</v>
      </c>
      <c r="D256" s="144">
        <f>'2-Expenditures'!E256</f>
        <v>0</v>
      </c>
      <c r="E256" s="154"/>
      <c r="F256" s="154"/>
      <c r="G256" s="154"/>
      <c r="H256" s="154"/>
      <c r="I256" s="148">
        <f>'2-Expenditures'!I256</f>
        <v>0</v>
      </c>
      <c r="J256" s="421"/>
      <c r="K256" s="158">
        <f t="shared" si="104"/>
        <v>0</v>
      </c>
      <c r="L256" s="550" t="s">
        <v>2654</v>
      </c>
      <c r="M256" s="393" t="b">
        <f>SUM(E256:H256)=I256</f>
        <v>1</v>
      </c>
      <c r="O256" s="399">
        <f t="shared" si="100"/>
        <v>0</v>
      </c>
      <c r="P256" s="399">
        <f t="shared" si="101"/>
        <v>0</v>
      </c>
      <c r="Q256" s="399">
        <f t="shared" si="102"/>
        <v>0</v>
      </c>
      <c r="R256" s="399">
        <f t="shared" si="103"/>
        <v>0</v>
      </c>
      <c r="S256" s="400" t="str">
        <f>IF(I256&gt;0,SUM(O256:R256)=1,"")</f>
        <v/>
      </c>
    </row>
    <row r="257" spans="1:20" hidden="1" outlineLevel="1" x14ac:dyDescent="0.2">
      <c r="A257" s="164" t="str">
        <f>'2-Expenditures'!A257</f>
        <v>Y</v>
      </c>
      <c r="B257" s="268" t="str">
        <f ca="1">IF(A257="N",B256,IF(LEN(B256)&lt;&gt;1,"A",IFERROR(CHAR(CODE(LOOKUP(2,1/($B$252:OFFSET(B257,-1,0)&lt;&gt;""),$B$252:OFFSET(B257,-1,0)))+1),"A")))</f>
        <v>E</v>
      </c>
      <c r="C257" s="143">
        <f>'2-Expenditures'!C257</f>
        <v>0</v>
      </c>
      <c r="D257" s="144">
        <f>'2-Expenditures'!E257</f>
        <v>0</v>
      </c>
      <c r="E257" s="154"/>
      <c r="F257" s="154"/>
      <c r="G257" s="154"/>
      <c r="H257" s="154"/>
      <c r="I257" s="148">
        <f>'2-Expenditures'!I257</f>
        <v>0</v>
      </c>
      <c r="J257" s="421"/>
      <c r="K257" s="158">
        <f t="shared" si="104"/>
        <v>0</v>
      </c>
      <c r="L257" s="550" t="s">
        <v>2654</v>
      </c>
      <c r="M257" s="393" t="b">
        <f>SUM(E257:H257)=I257</f>
        <v>1</v>
      </c>
      <c r="O257" s="399">
        <f t="shared" si="100"/>
        <v>0</v>
      </c>
      <c r="P257" s="399">
        <f t="shared" si="101"/>
        <v>0</v>
      </c>
      <c r="Q257" s="399">
        <f t="shared" si="102"/>
        <v>0</v>
      </c>
      <c r="R257" s="399">
        <f t="shared" si="103"/>
        <v>0</v>
      </c>
      <c r="S257" s="400" t="str">
        <f>IF(I257&gt;0,SUM(O257:R257)=1,"")</f>
        <v/>
      </c>
    </row>
    <row r="258" spans="1:20" hidden="1" outlineLevel="2" x14ac:dyDescent="0.2">
      <c r="A258" s="164" t="str">
        <f>'2-Expenditures'!A258</f>
        <v>N</v>
      </c>
      <c r="B258" s="268" t="str">
        <f ca="1">IF(A258="N",B257,IF(LEN(B257)&lt;&gt;1,"A",IFERROR(CHAR(CODE(LOOKUP(2,1/($B$252:OFFSET(B258,-1,0)&lt;&gt;""),$B$252:OFFSET(B258,-1,0)))+1),"A")))</f>
        <v>E</v>
      </c>
      <c r="C258" s="143">
        <f>'2-Expenditures'!C258</f>
        <v>0</v>
      </c>
      <c r="D258" s="144">
        <f>'2-Expenditures'!E258</f>
        <v>0</v>
      </c>
      <c r="E258" s="154"/>
      <c r="F258" s="154"/>
      <c r="G258" s="154"/>
      <c r="H258" s="154"/>
      <c r="I258" s="148">
        <f>'2-Expenditures'!I258</f>
        <v>0</v>
      </c>
      <c r="J258" s="421"/>
      <c r="K258" s="158">
        <f t="shared" si="104"/>
        <v>0</v>
      </c>
      <c r="L258" s="550" t="s">
        <v>2654</v>
      </c>
      <c r="M258" s="393" t="b">
        <f t="shared" ref="M258:M267" si="105">SUM(E258:H258)=I258</f>
        <v>1</v>
      </c>
      <c r="O258" s="399">
        <f t="shared" si="100"/>
        <v>0</v>
      </c>
      <c r="P258" s="399">
        <f t="shared" si="101"/>
        <v>0</v>
      </c>
      <c r="Q258" s="399">
        <f t="shared" si="102"/>
        <v>0</v>
      </c>
      <c r="R258" s="399">
        <f t="shared" si="103"/>
        <v>0</v>
      </c>
      <c r="S258" s="400" t="str">
        <f t="shared" ref="S258:S267" si="106">IF(I258&gt;0,SUM(O258:R258)=1,"")</f>
        <v/>
      </c>
    </row>
    <row r="259" spans="1:20" hidden="1" outlineLevel="2" x14ac:dyDescent="0.2">
      <c r="A259" s="164" t="str">
        <f>'2-Expenditures'!A259</f>
        <v>N</v>
      </c>
      <c r="B259" s="268" t="str">
        <f ca="1">IF(A259="N",B258,IF(LEN(B258)&lt;&gt;1,"A",IFERROR(CHAR(CODE(LOOKUP(2,1/($B$252:OFFSET(B259,-1,0)&lt;&gt;""),$B$252:OFFSET(B259,-1,0)))+1),"A")))</f>
        <v>E</v>
      </c>
      <c r="C259" s="143">
        <f>'2-Expenditures'!C259</f>
        <v>0</v>
      </c>
      <c r="D259" s="144">
        <f>'2-Expenditures'!E259</f>
        <v>0</v>
      </c>
      <c r="E259" s="154"/>
      <c r="F259" s="154"/>
      <c r="G259" s="154"/>
      <c r="H259" s="154"/>
      <c r="I259" s="148">
        <f>'2-Expenditures'!I259</f>
        <v>0</v>
      </c>
      <c r="J259" s="421"/>
      <c r="K259" s="158">
        <f t="shared" si="104"/>
        <v>0</v>
      </c>
      <c r="L259" s="550" t="s">
        <v>2654</v>
      </c>
      <c r="M259" s="393" t="b">
        <f t="shared" si="105"/>
        <v>1</v>
      </c>
      <c r="O259" s="399">
        <f t="shared" si="100"/>
        <v>0</v>
      </c>
      <c r="P259" s="399">
        <f t="shared" si="101"/>
        <v>0</v>
      </c>
      <c r="Q259" s="399">
        <f t="shared" si="102"/>
        <v>0</v>
      </c>
      <c r="R259" s="399">
        <f t="shared" si="103"/>
        <v>0</v>
      </c>
      <c r="S259" s="400" t="str">
        <f t="shared" si="106"/>
        <v/>
      </c>
    </row>
    <row r="260" spans="1:20" hidden="1" outlineLevel="2" x14ac:dyDescent="0.2">
      <c r="A260" s="164" t="str">
        <f>'2-Expenditures'!A260</f>
        <v>N</v>
      </c>
      <c r="B260" s="268" t="str">
        <f ca="1">IF(A260="N",B259,IF(LEN(B259)&lt;&gt;1,"A",IFERROR(CHAR(CODE(LOOKUP(2,1/($B$252:OFFSET(B260,-1,0)&lt;&gt;""),$B$252:OFFSET(B260,-1,0)))+1),"A")))</f>
        <v>E</v>
      </c>
      <c r="C260" s="143">
        <f>'2-Expenditures'!C260</f>
        <v>0</v>
      </c>
      <c r="D260" s="144">
        <f>'2-Expenditures'!E260</f>
        <v>0</v>
      </c>
      <c r="E260" s="154"/>
      <c r="F260" s="154"/>
      <c r="G260" s="154"/>
      <c r="H260" s="154"/>
      <c r="I260" s="148">
        <f>'2-Expenditures'!I260</f>
        <v>0</v>
      </c>
      <c r="J260" s="421"/>
      <c r="K260" s="158">
        <f t="shared" si="104"/>
        <v>0</v>
      </c>
      <c r="L260" s="550" t="s">
        <v>2654</v>
      </c>
      <c r="M260" s="393" t="b">
        <f t="shared" si="105"/>
        <v>1</v>
      </c>
      <c r="O260" s="399">
        <f t="shared" si="100"/>
        <v>0</v>
      </c>
      <c r="P260" s="399">
        <f t="shared" si="101"/>
        <v>0</v>
      </c>
      <c r="Q260" s="399">
        <f t="shared" si="102"/>
        <v>0</v>
      </c>
      <c r="R260" s="399">
        <f t="shared" si="103"/>
        <v>0</v>
      </c>
      <c r="S260" s="400" t="str">
        <f t="shared" si="106"/>
        <v/>
      </c>
    </row>
    <row r="261" spans="1:20" hidden="1" outlineLevel="2" x14ac:dyDescent="0.2">
      <c r="A261" s="164" t="str">
        <f>'2-Expenditures'!A261</f>
        <v>N</v>
      </c>
      <c r="B261" s="268" t="str">
        <f ca="1">IF(A261="N",B260,IF(LEN(B260)&lt;&gt;1,"A",IFERROR(CHAR(CODE(LOOKUP(2,1/($B$252:OFFSET(B261,-1,0)&lt;&gt;""),$B$252:OFFSET(B261,-1,0)))+1),"A")))</f>
        <v>E</v>
      </c>
      <c r="C261" s="143">
        <f>'2-Expenditures'!C261</f>
        <v>0</v>
      </c>
      <c r="D261" s="144">
        <f>'2-Expenditures'!E261</f>
        <v>0</v>
      </c>
      <c r="E261" s="154"/>
      <c r="F261" s="154"/>
      <c r="G261" s="154"/>
      <c r="H261" s="154"/>
      <c r="I261" s="148">
        <f>'2-Expenditures'!I261</f>
        <v>0</v>
      </c>
      <c r="J261" s="421"/>
      <c r="K261" s="158">
        <f t="shared" si="104"/>
        <v>0</v>
      </c>
      <c r="L261" s="550" t="s">
        <v>2654</v>
      </c>
      <c r="M261" s="393" t="b">
        <f t="shared" si="105"/>
        <v>1</v>
      </c>
      <c r="O261" s="399">
        <f t="shared" si="100"/>
        <v>0</v>
      </c>
      <c r="P261" s="399">
        <f t="shared" si="101"/>
        <v>0</v>
      </c>
      <c r="Q261" s="399">
        <f t="shared" si="102"/>
        <v>0</v>
      </c>
      <c r="R261" s="399">
        <f t="shared" si="103"/>
        <v>0</v>
      </c>
      <c r="S261" s="400" t="str">
        <f t="shared" si="106"/>
        <v/>
      </c>
    </row>
    <row r="262" spans="1:20" hidden="1" outlineLevel="2" x14ac:dyDescent="0.2">
      <c r="A262" s="164" t="str">
        <f>'2-Expenditures'!A262</f>
        <v>N</v>
      </c>
      <c r="B262" s="268" t="str">
        <f ca="1">IF(A262="N",B261,IF(LEN(B261)&lt;&gt;1,"A",IFERROR(CHAR(CODE(LOOKUP(2,1/($B$252:OFFSET(B262,-1,0)&lt;&gt;""),$B$252:OFFSET(B262,-1,0)))+1),"A")))</f>
        <v>E</v>
      </c>
      <c r="C262" s="143">
        <f>'2-Expenditures'!C262</f>
        <v>0</v>
      </c>
      <c r="D262" s="144">
        <f>'2-Expenditures'!E262</f>
        <v>0</v>
      </c>
      <c r="E262" s="154"/>
      <c r="F262" s="154"/>
      <c r="G262" s="154"/>
      <c r="H262" s="154"/>
      <c r="I262" s="148">
        <f>'2-Expenditures'!I262</f>
        <v>0</v>
      </c>
      <c r="J262" s="421"/>
      <c r="K262" s="158">
        <f t="shared" si="104"/>
        <v>0</v>
      </c>
      <c r="L262" s="550" t="s">
        <v>2654</v>
      </c>
      <c r="M262" s="393" t="b">
        <f t="shared" si="105"/>
        <v>1</v>
      </c>
      <c r="O262" s="399">
        <f t="shared" si="100"/>
        <v>0</v>
      </c>
      <c r="P262" s="399">
        <f t="shared" si="101"/>
        <v>0</v>
      </c>
      <c r="Q262" s="399">
        <f t="shared" si="102"/>
        <v>0</v>
      </c>
      <c r="R262" s="399">
        <f t="shared" si="103"/>
        <v>0</v>
      </c>
      <c r="S262" s="400" t="str">
        <f t="shared" si="106"/>
        <v/>
      </c>
    </row>
    <row r="263" spans="1:20" hidden="1" outlineLevel="2" x14ac:dyDescent="0.2">
      <c r="A263" s="164" t="str">
        <f>'2-Expenditures'!A263</f>
        <v>N</v>
      </c>
      <c r="B263" s="268" t="str">
        <f ca="1">IF(A263="N",B262,IF(LEN(B262)&lt;&gt;1,"A",IFERROR(CHAR(CODE(LOOKUP(2,1/($B$252:OFFSET(B263,-1,0)&lt;&gt;""),$B$252:OFFSET(B263,-1,0)))+1),"A")))</f>
        <v>E</v>
      </c>
      <c r="C263" s="143">
        <f>'2-Expenditures'!C263</f>
        <v>0</v>
      </c>
      <c r="D263" s="144">
        <f>'2-Expenditures'!E263</f>
        <v>0</v>
      </c>
      <c r="E263" s="154"/>
      <c r="F263" s="154"/>
      <c r="G263" s="154"/>
      <c r="H263" s="154"/>
      <c r="I263" s="148">
        <f>'2-Expenditures'!I263</f>
        <v>0</v>
      </c>
      <c r="J263" s="421"/>
      <c r="K263" s="158">
        <f t="shared" si="104"/>
        <v>0</v>
      </c>
      <c r="L263" s="550" t="s">
        <v>2654</v>
      </c>
      <c r="M263" s="393" t="b">
        <f t="shared" si="105"/>
        <v>1</v>
      </c>
      <c r="O263" s="399">
        <f t="shared" si="100"/>
        <v>0</v>
      </c>
      <c r="P263" s="399">
        <f t="shared" si="101"/>
        <v>0</v>
      </c>
      <c r="Q263" s="399">
        <f t="shared" si="102"/>
        <v>0</v>
      </c>
      <c r="R263" s="399">
        <f t="shared" si="103"/>
        <v>0</v>
      </c>
      <c r="S263" s="400" t="str">
        <f t="shared" si="106"/>
        <v/>
      </c>
    </row>
    <row r="264" spans="1:20" hidden="1" outlineLevel="2" x14ac:dyDescent="0.2">
      <c r="A264" s="164" t="str">
        <f>'2-Expenditures'!A264</f>
        <v>N</v>
      </c>
      <c r="B264" s="268" t="str">
        <f ca="1">IF(A264="N",B263,IF(LEN(B263)&lt;&gt;1,"A",IFERROR(CHAR(CODE(LOOKUP(2,1/($B$252:OFFSET(B264,-1,0)&lt;&gt;""),$B$252:OFFSET(B264,-1,0)))+1),"A")))</f>
        <v>E</v>
      </c>
      <c r="C264" s="143">
        <f>'2-Expenditures'!C264</f>
        <v>0</v>
      </c>
      <c r="D264" s="144">
        <f>'2-Expenditures'!E264</f>
        <v>0</v>
      </c>
      <c r="E264" s="154"/>
      <c r="F264" s="154"/>
      <c r="G264" s="154"/>
      <c r="H264" s="154"/>
      <c r="I264" s="148">
        <f>'2-Expenditures'!I264</f>
        <v>0</v>
      </c>
      <c r="J264" s="421"/>
      <c r="K264" s="158">
        <f t="shared" si="104"/>
        <v>0</v>
      </c>
      <c r="L264" s="550" t="s">
        <v>2654</v>
      </c>
      <c r="M264" s="393" t="b">
        <f t="shared" si="105"/>
        <v>1</v>
      </c>
      <c r="O264" s="399">
        <f t="shared" si="100"/>
        <v>0</v>
      </c>
      <c r="P264" s="399">
        <f t="shared" si="101"/>
        <v>0</v>
      </c>
      <c r="Q264" s="399">
        <f t="shared" si="102"/>
        <v>0</v>
      </c>
      <c r="R264" s="399">
        <f t="shared" si="103"/>
        <v>0</v>
      </c>
      <c r="S264" s="400" t="str">
        <f t="shared" si="106"/>
        <v/>
      </c>
    </row>
    <row r="265" spans="1:20" hidden="1" outlineLevel="2" x14ac:dyDescent="0.2">
      <c r="A265" s="164" t="str">
        <f>'2-Expenditures'!A265</f>
        <v>N</v>
      </c>
      <c r="B265" s="268" t="str">
        <f ca="1">IF(A265="N",B264,IF(LEN(B264)&lt;&gt;1,"A",IFERROR(CHAR(CODE(LOOKUP(2,1/($B$252:OFFSET(B265,-1,0)&lt;&gt;""),$B$252:OFFSET(B265,-1,0)))+1),"A")))</f>
        <v>E</v>
      </c>
      <c r="C265" s="143">
        <f>'2-Expenditures'!C265</f>
        <v>0</v>
      </c>
      <c r="D265" s="144">
        <f>'2-Expenditures'!E265</f>
        <v>0</v>
      </c>
      <c r="E265" s="154"/>
      <c r="F265" s="154"/>
      <c r="G265" s="154"/>
      <c r="H265" s="154"/>
      <c r="I265" s="148">
        <f>'2-Expenditures'!I265</f>
        <v>0</v>
      </c>
      <c r="J265" s="421"/>
      <c r="K265" s="158">
        <f t="shared" si="104"/>
        <v>0</v>
      </c>
      <c r="L265" s="550" t="s">
        <v>2654</v>
      </c>
      <c r="M265" s="393" t="b">
        <f t="shared" si="105"/>
        <v>1</v>
      </c>
      <c r="O265" s="399">
        <f t="shared" si="100"/>
        <v>0</v>
      </c>
      <c r="P265" s="399">
        <f t="shared" si="101"/>
        <v>0</v>
      </c>
      <c r="Q265" s="399">
        <f t="shared" si="102"/>
        <v>0</v>
      </c>
      <c r="R265" s="399">
        <f t="shared" si="103"/>
        <v>0</v>
      </c>
      <c r="S265" s="400" t="str">
        <f t="shared" si="106"/>
        <v/>
      </c>
    </row>
    <row r="266" spans="1:20" hidden="1" outlineLevel="2" x14ac:dyDescent="0.2">
      <c r="A266" s="164" t="str">
        <f>'2-Expenditures'!A266</f>
        <v>N</v>
      </c>
      <c r="B266" s="268" t="str">
        <f ca="1">IF(A266="N",B265,IF(LEN(B265)&lt;&gt;1,"A",IFERROR(CHAR(CODE(LOOKUP(2,1/($B$252:OFFSET(B266,-1,0)&lt;&gt;""),$B$252:OFFSET(B266,-1,0)))+1),"A")))</f>
        <v>E</v>
      </c>
      <c r="C266" s="143">
        <f>'2-Expenditures'!C266</f>
        <v>0</v>
      </c>
      <c r="D266" s="144">
        <f>'2-Expenditures'!E266</f>
        <v>0</v>
      </c>
      <c r="E266" s="154"/>
      <c r="F266" s="154"/>
      <c r="G266" s="154"/>
      <c r="H266" s="154"/>
      <c r="I266" s="148">
        <f>'2-Expenditures'!I266</f>
        <v>0</v>
      </c>
      <c r="J266" s="421"/>
      <c r="K266" s="158">
        <f t="shared" si="104"/>
        <v>0</v>
      </c>
      <c r="L266" s="550" t="s">
        <v>2654</v>
      </c>
      <c r="M266" s="393" t="b">
        <f t="shared" si="105"/>
        <v>1</v>
      </c>
      <c r="O266" s="399">
        <f t="shared" si="100"/>
        <v>0</v>
      </c>
      <c r="P266" s="399">
        <f t="shared" si="101"/>
        <v>0</v>
      </c>
      <c r="Q266" s="399">
        <f t="shared" si="102"/>
        <v>0</v>
      </c>
      <c r="R266" s="399">
        <f t="shared" si="103"/>
        <v>0</v>
      </c>
      <c r="S266" s="400" t="str">
        <f t="shared" si="106"/>
        <v/>
      </c>
    </row>
    <row r="267" spans="1:20" ht="13.5" hidden="1" outlineLevel="2" thickBot="1" x14ac:dyDescent="0.25">
      <c r="A267" s="164" t="str">
        <f>'2-Expenditures'!A267</f>
        <v>N</v>
      </c>
      <c r="B267" s="268" t="str">
        <f ca="1">IF(A267="N",B266,IF(LEN(B266)&lt;&gt;1,"A",IFERROR(CHAR(CODE(LOOKUP(2,1/($B$252:OFFSET(B267,-1,0)&lt;&gt;""),$B$252:OFFSET(B267,-1,0)))+1),"A")))</f>
        <v>E</v>
      </c>
      <c r="C267" s="143">
        <f>'2-Expenditures'!C267</f>
        <v>0</v>
      </c>
      <c r="D267" s="144">
        <f>'2-Expenditures'!E267</f>
        <v>0</v>
      </c>
      <c r="E267" s="154"/>
      <c r="F267" s="154"/>
      <c r="G267" s="154"/>
      <c r="H267" s="154"/>
      <c r="I267" s="148">
        <f>'2-Expenditures'!I267</f>
        <v>0</v>
      </c>
      <c r="J267" s="421"/>
      <c r="K267" s="158">
        <f t="shared" si="104"/>
        <v>0</v>
      </c>
      <c r="L267" s="550" t="s">
        <v>2654</v>
      </c>
      <c r="M267" s="393" t="b">
        <f t="shared" si="105"/>
        <v>1</v>
      </c>
      <c r="O267" s="399">
        <f t="shared" si="100"/>
        <v>0</v>
      </c>
      <c r="P267" s="399">
        <f t="shared" si="101"/>
        <v>0</v>
      </c>
      <c r="Q267" s="399">
        <f t="shared" si="102"/>
        <v>0</v>
      </c>
      <c r="R267" s="399">
        <f t="shared" si="103"/>
        <v>0</v>
      </c>
      <c r="S267" s="400" t="str">
        <f t="shared" si="106"/>
        <v/>
      </c>
    </row>
    <row r="268" spans="1:20" ht="13.5" hidden="1" outlineLevel="1" thickTop="1" x14ac:dyDescent="0.2">
      <c r="A268" s="164">
        <f>'2-Expenditures'!A268</f>
        <v>0</v>
      </c>
      <c r="B268" s="354" t="str">
        <f ca="1">IFERROR(CHAR(CODE(LOOKUP(2,1/(B253:OFFSET(B268,-1,0)&lt;&gt;""),B253:OFFSET(B268,-1,0)))+1),"A")</f>
        <v>F</v>
      </c>
      <c r="C268" s="374" t="s">
        <v>2313</v>
      </c>
      <c r="D268" s="375">
        <f ca="1">SUMIFS(D253:OFFSET(D268,-1,0),$A253:OFFSET($A268,-1,0),"Y")</f>
        <v>0</v>
      </c>
      <c r="E268" s="380">
        <f ca="1">SUMIFS(E253:OFFSET(E268,-1,0),$A253:OFFSET($A268,-1,0),"Y")</f>
        <v>0</v>
      </c>
      <c r="F268" s="380">
        <f ca="1">SUMIFS(F253:OFFSET(F268,-1,0),$A253:OFFSET($A268,-1,0),"Y")</f>
        <v>0</v>
      </c>
      <c r="G268" s="380">
        <f ca="1">SUMIFS(G253:OFFSET(G268,-1,0),$A253:OFFSET($A268,-1,0),"Y")</f>
        <v>0</v>
      </c>
      <c r="H268" s="380">
        <f ca="1">SUMIFS(H253:OFFSET(H268,-1,0),$A253:OFFSET($A268,-1,0),"Y")</f>
        <v>0</v>
      </c>
      <c r="I268" s="376">
        <f ca="1">SUMIFS(I253:OFFSET(I268,-1,0),$A253:OFFSET($A268,-1,0),"Y")</f>
        <v>0</v>
      </c>
      <c r="J268" s="433"/>
      <c r="K268" s="358">
        <f ca="1">SUMIFS(K253:OFFSET(K268,-1,0),$A253:OFFSET($A268,-1,0),"Y")</f>
        <v>0</v>
      </c>
      <c r="L268" s="380"/>
      <c r="M268" s="394" t="b">
        <f ca="1">SUM(E268:H268)=I268</f>
        <v>1</v>
      </c>
      <c r="O268" s="399">
        <f t="shared" ca="1" si="100"/>
        <v>0</v>
      </c>
      <c r="P268" s="399">
        <f t="shared" ca="1" si="101"/>
        <v>0</v>
      </c>
      <c r="Q268" s="399">
        <f t="shared" ca="1" si="102"/>
        <v>0</v>
      </c>
      <c r="R268" s="399">
        <f t="shared" ca="1" si="103"/>
        <v>0</v>
      </c>
      <c r="S268" s="400" t="str">
        <f t="shared" ref="S268" ca="1" si="107">IF(I268&gt;0,SUM(O268:R268)=1,"")</f>
        <v/>
      </c>
      <c r="T268" s="182" t="s">
        <v>2530</v>
      </c>
    </row>
    <row r="269" spans="1:20" hidden="1" outlineLevel="1" x14ac:dyDescent="0.2">
      <c r="A269" s="164"/>
      <c r="O269" s="157"/>
      <c r="P269" s="157"/>
      <c r="Q269" s="157"/>
      <c r="R269" s="157"/>
      <c r="S269" s="156"/>
      <c r="T269" s="116"/>
    </row>
    <row r="270" spans="1:20" s="314" customFormat="1" ht="19.899999999999999" hidden="1" customHeight="1" outlineLevel="1" x14ac:dyDescent="0.2">
      <c r="A270" s="323">
        <f>'2-Expenditures'!A270</f>
        <v>0</v>
      </c>
      <c r="B270" s="118" t="s">
        <v>2621</v>
      </c>
      <c r="C270" s="312"/>
      <c r="D270" s="312"/>
      <c r="E270" s="373"/>
      <c r="F270" s="373"/>
      <c r="G270" s="373"/>
      <c r="H270" s="373"/>
      <c r="I270" s="373"/>
      <c r="J270" s="373"/>
      <c r="K270" s="373"/>
      <c r="L270" s="373"/>
      <c r="M270" s="373"/>
      <c r="N270"/>
      <c r="O270" s="387"/>
      <c r="P270" s="387"/>
      <c r="Q270" s="387"/>
      <c r="R270" s="387"/>
      <c r="S270" s="313"/>
    </row>
    <row r="271" spans="1:20" ht="25.5" hidden="1" customHeight="1" outlineLevel="1" x14ac:dyDescent="0.2">
      <c r="A271" s="164" t="str">
        <f>'2-Expenditures'!A271</f>
        <v>Include?</v>
      </c>
      <c r="B271" s="349" t="s">
        <v>2317</v>
      </c>
      <c r="C271" s="468" t="s">
        <v>2318</v>
      </c>
      <c r="D271" s="469"/>
      <c r="E271" s="395" t="s">
        <v>2292</v>
      </c>
      <c r="F271" s="395" t="s">
        <v>2293</v>
      </c>
      <c r="G271" s="395" t="s">
        <v>2294</v>
      </c>
      <c r="H271" s="395" t="s">
        <v>2295</v>
      </c>
      <c r="I271" s="368" t="s">
        <v>2314</v>
      </c>
      <c r="J271" s="383" t="s">
        <v>2291</v>
      </c>
      <c r="K271" s="368" t="s">
        <v>2338</v>
      </c>
      <c r="L271" s="547" t="s">
        <v>2337</v>
      </c>
      <c r="M271" s="353" t="s">
        <v>2430</v>
      </c>
      <c r="O271" s="397" t="s">
        <v>2292</v>
      </c>
      <c r="P271" s="397" t="s">
        <v>2293</v>
      </c>
      <c r="Q271" s="397" t="s">
        <v>2294</v>
      </c>
      <c r="R271" s="397" t="s">
        <v>2295</v>
      </c>
      <c r="S271" s="398" t="s">
        <v>2430</v>
      </c>
      <c r="T271" s="120"/>
    </row>
    <row r="272" spans="1:20" ht="12.75" hidden="1" customHeight="1" outlineLevel="1" x14ac:dyDescent="0.2">
      <c r="A272" s="164" t="str">
        <f>'2-Expenditures'!A272</f>
        <v>Y</v>
      </c>
      <c r="B272" s="352" t="str">
        <f ca="1">IF(A272="N",B271,IF(LEN(B271)&lt;&gt;1,"A",IFERROR(CHAR(CODE(LOOKUP(2,1/($B$271:OFFSET(B272,-1,0)&lt;&gt;""),$B$271:OFFSET(B272,-1,0)))+1),"A")))</f>
        <v>A</v>
      </c>
      <c r="C272" s="460" t="str">
        <f>'2-Expenditures'!C272</f>
        <v>Centrally Appropriated / POTS Costs</v>
      </c>
      <c r="D272" s="470"/>
      <c r="E272" s="154"/>
      <c r="F272" s="154"/>
      <c r="G272" s="154"/>
      <c r="H272" s="154"/>
      <c r="I272" s="147">
        <f>'2-Expenditures'!I272</f>
        <v>0</v>
      </c>
      <c r="J272" s="159">
        <f>'2-Expenditures'!J272</f>
        <v>0</v>
      </c>
      <c r="K272" s="158">
        <f>SUM(I272:J272)</f>
        <v>0</v>
      </c>
      <c r="L272" s="548" t="s">
        <v>2632</v>
      </c>
      <c r="M272" s="393" t="b">
        <f t="shared" ref="M272:M286" si="108">SUM(E272:H272)=I272</f>
        <v>1</v>
      </c>
      <c r="O272" s="402">
        <f t="shared" ref="O272:O286" si="109">IFERROR(E272/$I272,0)</f>
        <v>0</v>
      </c>
      <c r="P272" s="402">
        <f t="shared" ref="P272:P286" si="110">IFERROR(F272/$I272,0)</f>
        <v>0</v>
      </c>
      <c r="Q272" s="402">
        <f t="shared" ref="Q272:Q286" si="111">IFERROR(G272/$I272,0)</f>
        <v>0</v>
      </c>
      <c r="R272" s="402">
        <f t="shared" ref="R272:R286" si="112">IFERROR(H272/$I272,0)</f>
        <v>0</v>
      </c>
      <c r="S272" s="403" t="str">
        <f>IF(I272&gt;0,SUM(O272:R272)=1,"")</f>
        <v/>
      </c>
      <c r="T272" s="116"/>
    </row>
    <row r="273" spans="1:20" ht="12.75" hidden="1" customHeight="1" outlineLevel="1" x14ac:dyDescent="0.2">
      <c r="A273" s="164" t="str">
        <f>'2-Expenditures'!A273</f>
        <v>Y</v>
      </c>
      <c r="B273" s="352" t="str">
        <f ca="1">IF(A273="N",B272,IF(LEN(B272)&lt;&gt;1,"A",IFERROR(CHAR(CODE(LOOKUP(2,1/($B$271:OFFSET(B273,-1,0)&lt;&gt;""),$B$271:OFFSET(B273,-1,0)))+1),"A")))</f>
        <v>B</v>
      </c>
      <c r="C273" s="460" t="str">
        <f>'2-Expenditures'!C273</f>
        <v>Non-Standard and Agency-Specific FTE Costs</v>
      </c>
      <c r="D273" s="470"/>
      <c r="E273" s="154"/>
      <c r="F273" s="154"/>
      <c r="G273" s="154"/>
      <c r="H273" s="154"/>
      <c r="I273" s="147">
        <f>'2-Expenditures'!I273</f>
        <v>0</v>
      </c>
      <c r="J273" s="159">
        <f>'2-Expenditures'!J273</f>
        <v>0</v>
      </c>
      <c r="K273" s="158">
        <f>SUM(I273:J273)</f>
        <v>0</v>
      </c>
      <c r="L273" s="548" t="s">
        <v>2289</v>
      </c>
      <c r="M273" s="393" t="b">
        <f t="shared" si="108"/>
        <v>1</v>
      </c>
      <c r="O273" s="402">
        <f t="shared" si="109"/>
        <v>0</v>
      </c>
      <c r="P273" s="402">
        <f t="shared" si="110"/>
        <v>0</v>
      </c>
      <c r="Q273" s="402">
        <f t="shared" si="111"/>
        <v>0</v>
      </c>
      <c r="R273" s="402">
        <f t="shared" si="112"/>
        <v>0</v>
      </c>
      <c r="S273" s="403" t="str">
        <f>IF(I273&gt;0,SUM(O273:R273)=1,"")</f>
        <v/>
      </c>
      <c r="T273" s="116"/>
    </row>
    <row r="274" spans="1:20" ht="12.75" hidden="1" customHeight="1" outlineLevel="1" x14ac:dyDescent="0.2">
      <c r="A274" s="164" t="str">
        <f>'2-Expenditures'!A274</f>
        <v>Y</v>
      </c>
      <c r="B274" s="352" t="str">
        <f ca="1">IF(A274="N",B273,IF(LEN(B273)&lt;&gt;1,"A",IFERROR(CHAR(CODE(LOOKUP(2,1/($B$271:OFFSET(B274,-1,0)&lt;&gt;""),$B$271:OFFSET(B274,-1,0)))+1),"A")))</f>
        <v>C</v>
      </c>
      <c r="C274" s="460" t="str">
        <f>'2-Expenditures'!C274</f>
        <v>Legal Services</v>
      </c>
      <c r="D274" s="470"/>
      <c r="E274" s="154"/>
      <c r="F274" s="154"/>
      <c r="G274" s="154"/>
      <c r="H274" s="154"/>
      <c r="I274" s="147">
        <f>'2-Expenditures'!I274</f>
        <v>0</v>
      </c>
      <c r="J274" s="420"/>
      <c r="K274" s="158">
        <f t="shared" ref="K274:K285" si="113">SUM(I274:J274)</f>
        <v>0</v>
      </c>
      <c r="L274" s="548" t="s">
        <v>33</v>
      </c>
      <c r="M274" s="393" t="b">
        <f t="shared" si="108"/>
        <v>1</v>
      </c>
      <c r="O274" s="402">
        <f t="shared" si="109"/>
        <v>0</v>
      </c>
      <c r="P274" s="402">
        <f t="shared" si="110"/>
        <v>0</v>
      </c>
      <c r="Q274" s="402">
        <f t="shared" si="111"/>
        <v>0</v>
      </c>
      <c r="R274" s="402">
        <f t="shared" si="112"/>
        <v>0</v>
      </c>
      <c r="S274" s="403" t="str">
        <f>IF(I274&gt;0,SUM(O274:R274)=1,"")</f>
        <v/>
      </c>
      <c r="T274" s="116"/>
    </row>
    <row r="275" spans="1:20" ht="12.75" hidden="1" customHeight="1" outlineLevel="1" x14ac:dyDescent="0.2">
      <c r="A275" s="164" t="str">
        <f>'2-Expenditures'!A275</f>
        <v>Y</v>
      </c>
      <c r="B275" s="352" t="str">
        <f ca="1">IF(A275="N",B274,IF(LEN(B274)&lt;&gt;1,"A",IFERROR(CHAR(CODE(LOOKUP(2,1/($B$271:OFFSET(B275,-1,0)&lt;&gt;""),$B$271:OFFSET(B275,-1,0)))+1),"A")))</f>
        <v>D</v>
      </c>
      <c r="C275" s="460" t="str">
        <f>'2-Expenditures'!C275</f>
        <v>Computer Programming - Established (Out Years)</v>
      </c>
      <c r="D275" s="470"/>
      <c r="E275" s="154"/>
      <c r="F275" s="154"/>
      <c r="G275" s="154"/>
      <c r="H275" s="154"/>
      <c r="I275" s="147">
        <f>'2-Expenditures'!I275</f>
        <v>0</v>
      </c>
      <c r="J275" s="421"/>
      <c r="K275" s="158">
        <f t="shared" si="113"/>
        <v>0</v>
      </c>
      <c r="L275" s="549"/>
      <c r="M275" s="393" t="b">
        <f t="shared" si="108"/>
        <v>1</v>
      </c>
      <c r="O275" s="402">
        <f t="shared" si="109"/>
        <v>0</v>
      </c>
      <c r="P275" s="402">
        <f t="shared" si="110"/>
        <v>0</v>
      </c>
      <c r="Q275" s="402">
        <f t="shared" si="111"/>
        <v>0</v>
      </c>
      <c r="R275" s="402">
        <f t="shared" si="112"/>
        <v>0</v>
      </c>
      <c r="S275" s="403" t="str">
        <f t="shared" ref="S275:S285" si="114">IF(I275&gt;0,SUM(O275:R275)=1,"")</f>
        <v/>
      </c>
      <c r="T275" s="116"/>
    </row>
    <row r="276" spans="1:20" ht="12.75" hidden="1" customHeight="1" outlineLevel="1" x14ac:dyDescent="0.2">
      <c r="A276" s="164" t="str">
        <f>'2-Expenditures'!A276</f>
        <v>Y</v>
      </c>
      <c r="B276" s="352" t="str">
        <f ca="1">IF(A276="N",B275,IF(LEN(B275)&lt;&gt;1,"A",IFERROR(CHAR(CODE(LOOKUP(2,1/($B$271:OFFSET(B276,-1,0)&lt;&gt;""),$B$271:OFFSET(B276,-1,0)))+1),"A")))</f>
        <v>E</v>
      </c>
      <c r="C276" s="460" t="str">
        <f>'2-Expenditures'!C276</f>
        <v>Computer Programming - Emerging (Out Years)</v>
      </c>
      <c r="D276" s="470"/>
      <c r="E276" s="154"/>
      <c r="F276" s="154"/>
      <c r="G276" s="154"/>
      <c r="H276" s="154"/>
      <c r="I276" s="147">
        <f>'2-Expenditures'!I276</f>
        <v>0</v>
      </c>
      <c r="J276" s="421"/>
      <c r="K276" s="158">
        <f t="shared" si="113"/>
        <v>0</v>
      </c>
      <c r="L276" s="549"/>
      <c r="M276" s="393" t="b">
        <f t="shared" si="108"/>
        <v>1</v>
      </c>
      <c r="O276" s="402">
        <f t="shared" si="109"/>
        <v>0</v>
      </c>
      <c r="P276" s="402">
        <f t="shared" si="110"/>
        <v>0</v>
      </c>
      <c r="Q276" s="402">
        <f t="shared" si="111"/>
        <v>0</v>
      </c>
      <c r="R276" s="402">
        <f t="shared" si="112"/>
        <v>0</v>
      </c>
      <c r="S276" s="403" t="str">
        <f t="shared" si="114"/>
        <v/>
      </c>
      <c r="T276" s="116"/>
    </row>
    <row r="277" spans="1:20" ht="12.75" hidden="1" customHeight="1" outlineLevel="1" x14ac:dyDescent="0.2">
      <c r="A277" s="164" t="str">
        <f>'2-Expenditures'!A277</f>
        <v>Y</v>
      </c>
      <c r="B277" s="352" t="str">
        <f ca="1">IF(A277="N",B276,IF(LEN(B276)&lt;&gt;1,"A",IFERROR(CHAR(CODE(LOOKUP(2,1/($B$271:OFFSET(B277,-1,0)&lt;&gt;""),$B$271:OFFSET(B277,-1,0)))+1),"A")))</f>
        <v>F</v>
      </c>
      <c r="C277" s="460" t="str">
        <f>'2-Expenditures'!C277</f>
        <v>2WD Travel Mileage</v>
      </c>
      <c r="D277" s="470"/>
      <c r="E277" s="154"/>
      <c r="F277" s="154"/>
      <c r="G277" s="154"/>
      <c r="H277" s="154"/>
      <c r="I277" s="147">
        <f>'2-Expenditures'!I277</f>
        <v>0</v>
      </c>
      <c r="J277" s="421"/>
      <c r="K277" s="158">
        <f t="shared" si="113"/>
        <v>0</v>
      </c>
      <c r="L277" s="548" t="s">
        <v>2289</v>
      </c>
      <c r="M277" s="393" t="b">
        <f t="shared" si="108"/>
        <v>1</v>
      </c>
      <c r="O277" s="402">
        <f t="shared" si="109"/>
        <v>0</v>
      </c>
      <c r="P277" s="402">
        <f t="shared" si="110"/>
        <v>0</v>
      </c>
      <c r="Q277" s="402">
        <f t="shared" si="111"/>
        <v>0</v>
      </c>
      <c r="R277" s="402">
        <f t="shared" si="112"/>
        <v>0</v>
      </c>
      <c r="S277" s="403" t="str">
        <f t="shared" si="114"/>
        <v/>
      </c>
      <c r="T277" s="116"/>
    </row>
    <row r="278" spans="1:20" ht="12.75" hidden="1" customHeight="1" outlineLevel="1" x14ac:dyDescent="0.2">
      <c r="A278" s="164" t="str">
        <f>'2-Expenditures'!A278</f>
        <v>Y</v>
      </c>
      <c r="B278" s="352" t="str">
        <f ca="1">IF(A278="N",B277,IF(LEN(B277)&lt;&gt;1,"A",IFERROR(CHAR(CODE(LOOKUP(2,1/($B$271:OFFSET(B278,-1,0)&lt;&gt;""),$B$271:OFFSET(B278,-1,0)))+1),"A")))</f>
        <v>G</v>
      </c>
      <c r="C278" s="460" t="str">
        <f>'2-Expenditures'!C278</f>
        <v>4WD Travel Mileage</v>
      </c>
      <c r="D278" s="470"/>
      <c r="E278" s="154"/>
      <c r="F278" s="154"/>
      <c r="G278" s="154"/>
      <c r="H278" s="154"/>
      <c r="I278" s="147">
        <f>'2-Expenditures'!I278</f>
        <v>0</v>
      </c>
      <c r="J278" s="421"/>
      <c r="K278" s="158">
        <f t="shared" si="113"/>
        <v>0</v>
      </c>
      <c r="L278" s="548" t="s">
        <v>2289</v>
      </c>
      <c r="M278" s="393" t="b">
        <f t="shared" si="108"/>
        <v>1</v>
      </c>
      <c r="O278" s="402">
        <f t="shared" si="109"/>
        <v>0</v>
      </c>
      <c r="P278" s="402">
        <f t="shared" si="110"/>
        <v>0</v>
      </c>
      <c r="Q278" s="402">
        <f t="shared" si="111"/>
        <v>0</v>
      </c>
      <c r="R278" s="402">
        <f t="shared" si="112"/>
        <v>0</v>
      </c>
      <c r="S278" s="403" t="str">
        <f t="shared" si="114"/>
        <v/>
      </c>
      <c r="T278" s="116"/>
    </row>
    <row r="279" spans="1:20" ht="12.75" hidden="1" customHeight="1" outlineLevel="2" x14ac:dyDescent="0.2">
      <c r="A279" s="164" t="str">
        <f>'2-Expenditures'!A279</f>
        <v>N</v>
      </c>
      <c r="B279" s="352" t="str">
        <f ca="1">IF(A279="N",B278,IF(LEN(B278)&lt;&gt;1,"A",IFERROR(CHAR(CODE(LOOKUP(2,1/($B$271:OFFSET(B279,-1,0)&lt;&gt;""),$B$271:OFFSET(B279,-1,0)))+1),"A")))</f>
        <v>G</v>
      </c>
      <c r="C279" s="460" t="str">
        <f>'2-Expenditures'!C279</f>
        <v>GenTax Programming</v>
      </c>
      <c r="D279" s="470"/>
      <c r="E279" s="154"/>
      <c r="F279" s="154"/>
      <c r="G279" s="154"/>
      <c r="H279" s="154"/>
      <c r="I279" s="147">
        <f>'2-Expenditures'!I279</f>
        <v>0</v>
      </c>
      <c r="J279" s="421"/>
      <c r="K279" s="158">
        <f t="shared" si="113"/>
        <v>0</v>
      </c>
      <c r="L279" s="548" t="s">
        <v>2289</v>
      </c>
      <c r="M279" s="393" t="b">
        <f t="shared" si="108"/>
        <v>1</v>
      </c>
      <c r="O279" s="402">
        <f t="shared" si="109"/>
        <v>0</v>
      </c>
      <c r="P279" s="402">
        <f t="shared" si="110"/>
        <v>0</v>
      </c>
      <c r="Q279" s="402">
        <f t="shared" si="111"/>
        <v>0</v>
      </c>
      <c r="R279" s="402">
        <f t="shared" si="112"/>
        <v>0</v>
      </c>
      <c r="S279" s="403" t="str">
        <f t="shared" si="114"/>
        <v/>
      </c>
      <c r="T279" s="104"/>
    </row>
    <row r="280" spans="1:20" ht="12.75" hidden="1" customHeight="1" outlineLevel="2" x14ac:dyDescent="0.2">
      <c r="A280" s="164" t="str">
        <f>'2-Expenditures'!A280</f>
        <v>N</v>
      </c>
      <c r="B280" s="352" t="str">
        <f ca="1">IF(A280="N",B279,IF(LEN(B279)&lt;&gt;1,"A",IFERROR(CHAR(CODE(LOOKUP(2,1/($B$271:OFFSET(B280,-1,0)&lt;&gt;""),$B$271:OFFSET(B280,-1,0)))+1),"A")))</f>
        <v>G</v>
      </c>
      <c r="C280" s="460" t="str">
        <f>'2-Expenditures'!C280</f>
        <v>ISD Programming Support</v>
      </c>
      <c r="D280" s="470"/>
      <c r="E280" s="154"/>
      <c r="F280" s="154"/>
      <c r="G280" s="154"/>
      <c r="H280" s="154"/>
      <c r="I280" s="147">
        <f>'2-Expenditures'!I280</f>
        <v>0</v>
      </c>
      <c r="J280" s="421"/>
      <c r="K280" s="158">
        <f t="shared" si="113"/>
        <v>0</v>
      </c>
      <c r="L280" s="548" t="s">
        <v>2289</v>
      </c>
      <c r="M280" s="393" t="b">
        <f t="shared" si="108"/>
        <v>1</v>
      </c>
      <c r="O280" s="402">
        <f t="shared" si="109"/>
        <v>0</v>
      </c>
      <c r="P280" s="402">
        <f t="shared" si="110"/>
        <v>0</v>
      </c>
      <c r="Q280" s="402">
        <f t="shared" si="111"/>
        <v>0</v>
      </c>
      <c r="R280" s="402">
        <f t="shared" si="112"/>
        <v>0</v>
      </c>
      <c r="S280" s="403" t="str">
        <f t="shared" si="114"/>
        <v/>
      </c>
      <c r="T280" s="116"/>
    </row>
    <row r="281" spans="1:20" ht="12.75" hidden="1" customHeight="1" outlineLevel="2" x14ac:dyDescent="0.2">
      <c r="A281" s="164" t="str">
        <f>'2-Expenditures'!A281</f>
        <v>N</v>
      </c>
      <c r="B281" s="352" t="str">
        <f ca="1">IF(A281="N",B280,IF(LEN(B280)&lt;&gt;1,"A",IFERROR(CHAR(CODE(LOOKUP(2,1/($B$271:OFFSET(B281,-1,0)&lt;&gt;""),$B$271:OFFSET(B281,-1,0)))+1),"A")))</f>
        <v>G</v>
      </c>
      <c r="C281" s="460" t="str">
        <f>'2-Expenditures'!C281</f>
        <v>Office of Research and Analysis</v>
      </c>
      <c r="D281" s="470"/>
      <c r="E281" s="154"/>
      <c r="F281" s="154"/>
      <c r="G281" s="154"/>
      <c r="H281" s="154"/>
      <c r="I281" s="147">
        <f>'2-Expenditures'!I281</f>
        <v>0</v>
      </c>
      <c r="J281" s="421"/>
      <c r="K281" s="158">
        <f t="shared" si="113"/>
        <v>0</v>
      </c>
      <c r="L281" s="548" t="s">
        <v>2289</v>
      </c>
      <c r="M281" s="393" t="b">
        <f t="shared" si="108"/>
        <v>1</v>
      </c>
      <c r="O281" s="402">
        <f t="shared" si="109"/>
        <v>0</v>
      </c>
      <c r="P281" s="402">
        <f t="shared" si="110"/>
        <v>0</v>
      </c>
      <c r="Q281" s="402">
        <f t="shared" si="111"/>
        <v>0</v>
      </c>
      <c r="R281" s="402">
        <f t="shared" si="112"/>
        <v>0</v>
      </c>
      <c r="S281" s="403" t="str">
        <f t="shared" si="114"/>
        <v/>
      </c>
      <c r="T281" s="116"/>
    </row>
    <row r="282" spans="1:20" ht="12.75" hidden="1" customHeight="1" outlineLevel="2" x14ac:dyDescent="0.2">
      <c r="A282" s="164" t="str">
        <f>'2-Expenditures'!A282</f>
        <v>N</v>
      </c>
      <c r="B282" s="352" t="str">
        <f ca="1">IF(A282="N",B281,IF(LEN(B281)&lt;&gt;1,"A",IFERROR(CHAR(CODE(LOOKUP(2,1/($B$271:OFFSET(B282,-1,0)&lt;&gt;""),$B$271:OFFSET(B282,-1,0)))+1),"A")))</f>
        <v>G</v>
      </c>
      <c r="C282" s="460" t="str">
        <f>'2-Expenditures'!C282</f>
        <v>User Acceptance Testing</v>
      </c>
      <c r="D282" s="470"/>
      <c r="E282" s="154"/>
      <c r="F282" s="154"/>
      <c r="G282" s="154"/>
      <c r="H282" s="154"/>
      <c r="I282" s="147">
        <f>'2-Expenditures'!I282</f>
        <v>0</v>
      </c>
      <c r="J282" s="421"/>
      <c r="K282" s="158">
        <f t="shared" si="113"/>
        <v>0</v>
      </c>
      <c r="L282" s="548" t="s">
        <v>2289</v>
      </c>
      <c r="M282" s="393" t="b">
        <f t="shared" si="108"/>
        <v>1</v>
      </c>
      <c r="O282" s="402">
        <f t="shared" si="109"/>
        <v>0</v>
      </c>
      <c r="P282" s="402">
        <f t="shared" si="110"/>
        <v>0</v>
      </c>
      <c r="Q282" s="402">
        <f t="shared" si="111"/>
        <v>0</v>
      </c>
      <c r="R282" s="402">
        <f t="shared" si="112"/>
        <v>0</v>
      </c>
      <c r="S282" s="403" t="str">
        <f t="shared" si="114"/>
        <v/>
      </c>
      <c r="T282" s="116"/>
    </row>
    <row r="283" spans="1:20" ht="12.75" hidden="1" customHeight="1" outlineLevel="2" x14ac:dyDescent="0.2">
      <c r="A283" s="164" t="str">
        <f>'2-Expenditures'!A283</f>
        <v>N</v>
      </c>
      <c r="B283" s="352" t="str">
        <f ca="1">IF(A283="N",B282,IF(LEN(B282)&lt;&gt;1,"A",IFERROR(CHAR(CODE(LOOKUP(2,1/($B$271:OFFSET(B283,-1,0)&lt;&gt;""),$B$271:OFFSET(B283,-1,0)))+1),"A")))</f>
        <v>G</v>
      </c>
      <c r="C283" s="461" t="str">
        <f>'2-Expenditures'!C283</f>
        <v>DRIVES Programming</v>
      </c>
      <c r="D283" s="471"/>
      <c r="E283" s="154"/>
      <c r="F283" s="154"/>
      <c r="G283" s="154"/>
      <c r="H283" s="154"/>
      <c r="I283" s="147">
        <f>'2-Expenditures'!I283</f>
        <v>0</v>
      </c>
      <c r="J283" s="421"/>
      <c r="K283" s="158">
        <f t="shared" si="113"/>
        <v>0</v>
      </c>
      <c r="L283" s="548" t="s">
        <v>2289</v>
      </c>
      <c r="M283" s="393" t="b">
        <f t="shared" si="108"/>
        <v>1</v>
      </c>
      <c r="O283" s="402">
        <f t="shared" si="109"/>
        <v>0</v>
      </c>
      <c r="P283" s="402">
        <f t="shared" si="110"/>
        <v>0</v>
      </c>
      <c r="Q283" s="402">
        <f t="shared" si="111"/>
        <v>0</v>
      </c>
      <c r="R283" s="402">
        <f t="shared" si="112"/>
        <v>0</v>
      </c>
      <c r="S283" s="403" t="str">
        <f t="shared" si="114"/>
        <v/>
      </c>
      <c r="T283" s="116"/>
    </row>
    <row r="284" spans="1:20" ht="12.75" hidden="1" customHeight="1" outlineLevel="1" x14ac:dyDescent="0.2">
      <c r="A284" s="164" t="str">
        <f>'2-Expenditures'!A284</f>
        <v>N</v>
      </c>
      <c r="B284" s="352" t="str">
        <f ca="1">IF(A284="N",B283,IF(LEN(B283)&lt;&gt;1,"A",IFERROR(CHAR(CODE(LOOKUP(2,1/($B$271:OFFSET(B284,-1,0)&lt;&gt;""),$B$271:OFFSET(B284,-1,0)))+1),"A")))</f>
        <v>G</v>
      </c>
      <c r="C284" s="461">
        <f>'2-Expenditures'!C284</f>
        <v>0</v>
      </c>
      <c r="D284" s="471"/>
      <c r="E284" s="154"/>
      <c r="F284" s="154"/>
      <c r="G284" s="154"/>
      <c r="H284" s="154"/>
      <c r="I284" s="147">
        <f>'2-Expenditures'!I284</f>
        <v>0</v>
      </c>
      <c r="J284" s="421"/>
      <c r="K284" s="158">
        <f t="shared" si="113"/>
        <v>0</v>
      </c>
      <c r="L284" s="548" t="s">
        <v>2289</v>
      </c>
      <c r="M284" s="393" t="b">
        <f t="shared" si="108"/>
        <v>1</v>
      </c>
      <c r="O284" s="402">
        <f t="shared" si="109"/>
        <v>0</v>
      </c>
      <c r="P284" s="402">
        <f t="shared" si="110"/>
        <v>0</v>
      </c>
      <c r="Q284" s="402">
        <f t="shared" si="111"/>
        <v>0</v>
      </c>
      <c r="R284" s="402">
        <f t="shared" si="112"/>
        <v>0</v>
      </c>
      <c r="S284" s="403" t="str">
        <f t="shared" si="114"/>
        <v/>
      </c>
      <c r="T284" s="116"/>
    </row>
    <row r="285" spans="1:20" ht="12.75" hidden="1" customHeight="1" outlineLevel="1" thickBot="1" x14ac:dyDescent="0.25">
      <c r="A285" s="164" t="str">
        <f>'2-Expenditures'!A285</f>
        <v>N</v>
      </c>
      <c r="B285" s="352" t="str">
        <f ca="1">IF(A285="N",B284,IF(LEN(B284)&lt;&gt;1,"A",IFERROR(CHAR(CODE(LOOKUP(2,1/($B$271:OFFSET(B285,-1,0)&lt;&gt;""),$B$271:OFFSET(B285,-1,0)))+1),"A")))</f>
        <v>G</v>
      </c>
      <c r="C285" s="461">
        <f>'2-Expenditures'!C285</f>
        <v>0</v>
      </c>
      <c r="D285" s="471"/>
      <c r="E285" s="154"/>
      <c r="F285" s="154"/>
      <c r="G285" s="154"/>
      <c r="H285" s="154"/>
      <c r="I285" s="147">
        <f>'2-Expenditures'!I285</f>
        <v>0</v>
      </c>
      <c r="J285" s="435"/>
      <c r="K285" s="158">
        <f t="shared" si="113"/>
        <v>0</v>
      </c>
      <c r="L285" s="548" t="s">
        <v>2289</v>
      </c>
      <c r="M285" s="393" t="b">
        <f t="shared" si="108"/>
        <v>1</v>
      </c>
      <c r="O285" s="402">
        <f t="shared" si="109"/>
        <v>0</v>
      </c>
      <c r="P285" s="402">
        <f t="shared" si="110"/>
        <v>0</v>
      </c>
      <c r="Q285" s="402">
        <f t="shared" si="111"/>
        <v>0</v>
      </c>
      <c r="R285" s="402">
        <f t="shared" si="112"/>
        <v>0</v>
      </c>
      <c r="S285" s="403" t="str">
        <f t="shared" si="114"/>
        <v/>
      </c>
      <c r="T285" s="116"/>
    </row>
    <row r="286" spans="1:20" ht="13.5" hidden="1" outlineLevel="1" thickTop="1" x14ac:dyDescent="0.2">
      <c r="A286" s="164">
        <f>'2-Expenditures'!A286</f>
        <v>0</v>
      </c>
      <c r="B286" s="354" t="str">
        <f ca="1">IFERROR(CHAR(CODE(LOOKUP(2,1/(B272:OFFSET(B286,-1,0)&lt;&gt;""),B272:OFFSET(B286,-1,0)))+1),"A")</f>
        <v>H</v>
      </c>
      <c r="C286" s="462" t="s">
        <v>2321</v>
      </c>
      <c r="D286" s="472"/>
      <c r="E286" s="380">
        <f ca="1">SUMIFS(E272:OFFSET(E286,-1,0),$A272:OFFSET($A286,-1,0),"Y")</f>
        <v>0</v>
      </c>
      <c r="F286" s="380">
        <f ca="1">SUMIFS(F272:OFFSET(F286,-1,0),$A272:OFFSET($A286,-1,0),"Y")</f>
        <v>0</v>
      </c>
      <c r="G286" s="380">
        <f ca="1">SUMIFS(G272:OFFSET(G286,-1,0),$A272:OFFSET($A286,-1,0),"Y")</f>
        <v>0</v>
      </c>
      <c r="H286" s="380">
        <f ca="1">SUMIFS(H272:OFFSET(H286,-1,0),$A272:OFFSET($A286,-1,0),"Y")</f>
        <v>0</v>
      </c>
      <c r="I286" s="376">
        <f ca="1">SUMIFS(I272:OFFSET(I286,-1,0),$A272:OFFSET($A286,-1,0),"Y")</f>
        <v>0</v>
      </c>
      <c r="J286" s="376">
        <f ca="1">SUMIFS(J272:OFFSET(J286,-1,0),$A272:OFFSET($A286,-1,0),"Y")</f>
        <v>0</v>
      </c>
      <c r="K286" s="376">
        <f ca="1">SUMIFS(K272:OFFSET(K286,-1,0),$A272:OFFSET($A286,-1,0),"Y")</f>
        <v>0</v>
      </c>
      <c r="L286" s="380"/>
      <c r="M286" s="401" t="b">
        <f t="shared" ca="1" si="108"/>
        <v>1</v>
      </c>
      <c r="O286" s="399">
        <f t="shared" ca="1" si="109"/>
        <v>0</v>
      </c>
      <c r="P286" s="399">
        <f t="shared" ca="1" si="110"/>
        <v>0</v>
      </c>
      <c r="Q286" s="399">
        <f t="shared" ca="1" si="111"/>
        <v>0</v>
      </c>
      <c r="R286" s="399">
        <f t="shared" ca="1" si="112"/>
        <v>0</v>
      </c>
      <c r="S286" s="400" t="str">
        <f t="shared" ref="S286" ca="1" si="115">IF(I286&gt;0,SUM(O286:R286)=1,"")</f>
        <v/>
      </c>
      <c r="T286" s="182" t="s">
        <v>2569</v>
      </c>
    </row>
    <row r="287" spans="1:20" customFormat="1" hidden="1" outlineLevel="1" x14ac:dyDescent="0.2">
      <c r="A287">
        <f>'2-Expenditures'!A287</f>
        <v>0</v>
      </c>
      <c r="B287" s="116"/>
      <c r="C287" s="116"/>
      <c r="D287" s="116"/>
      <c r="L287" s="546"/>
      <c r="S287" s="391"/>
    </row>
    <row r="288" spans="1:20" s="314" customFormat="1" ht="19.899999999999999" hidden="1" customHeight="1" outlineLevel="1" x14ac:dyDescent="0.2">
      <c r="A288" s="323">
        <f>'2-Expenditures'!A288</f>
        <v>0</v>
      </c>
      <c r="B288" s="118" t="s">
        <v>2615</v>
      </c>
      <c r="C288" s="312"/>
      <c r="D288" s="312"/>
      <c r="E288" s="385"/>
      <c r="F288" s="385"/>
      <c r="G288" s="385"/>
      <c r="H288" s="385"/>
      <c r="I288" s="385"/>
      <c r="J288" s="385"/>
      <c r="K288" s="385"/>
      <c r="L288" s="373"/>
      <c r="M288" s="386"/>
      <c r="N288"/>
      <c r="O288" s="387"/>
      <c r="P288" s="387"/>
      <c r="Q288" s="387"/>
      <c r="R288" s="387"/>
      <c r="S288" s="313"/>
    </row>
    <row r="289" spans="1:20" ht="25.5" hidden="1" customHeight="1" outlineLevel="1" x14ac:dyDescent="0.2">
      <c r="A289" s="164" t="str">
        <f>'2-Expenditures'!A289</f>
        <v>Include?</v>
      </c>
      <c r="B289" s="349" t="s">
        <v>2317</v>
      </c>
      <c r="C289" s="392" t="s">
        <v>2318</v>
      </c>
      <c r="D289" s="465"/>
      <c r="E289" s="395" t="s">
        <v>2292</v>
      </c>
      <c r="F289" s="395" t="s">
        <v>2293</v>
      </c>
      <c r="G289" s="395" t="s">
        <v>2294</v>
      </c>
      <c r="H289" s="395" t="s">
        <v>2295</v>
      </c>
      <c r="I289" s="351" t="s">
        <v>2314</v>
      </c>
      <c r="J289" s="396" t="s">
        <v>2291</v>
      </c>
      <c r="K289" s="368" t="s">
        <v>2338</v>
      </c>
      <c r="L289" s="557" t="s">
        <v>2337</v>
      </c>
      <c r="M289" s="351" t="s">
        <v>2430</v>
      </c>
      <c r="O289" s="397" t="s">
        <v>2292</v>
      </c>
      <c r="P289" s="397" t="s">
        <v>2293</v>
      </c>
      <c r="Q289" s="397" t="s">
        <v>2294</v>
      </c>
      <c r="R289" s="397" t="s">
        <v>2295</v>
      </c>
      <c r="S289" s="398" t="s">
        <v>2430</v>
      </c>
      <c r="T289" s="116"/>
    </row>
    <row r="290" spans="1:20" ht="12.75" hidden="1" customHeight="1" outlineLevel="1" x14ac:dyDescent="0.2">
      <c r="A290" s="164" t="str">
        <f>'2-Expenditures'!A290</f>
        <v>Y</v>
      </c>
      <c r="B290" s="352" t="str">
        <f ca="1">IF(A290="N",B289,IF(LEN(B289)&lt;&gt;1,"A",IFERROR(CHAR(CODE(LOOKUP(2,1/($B$289:OFFSET(B290,-1,0)&lt;&gt;""),$B$289:OFFSET(B290,-1,0)))+1),"A")))</f>
        <v>A</v>
      </c>
      <c r="C290" s="463">
        <f>'2-Expenditures'!C290</f>
        <v>0</v>
      </c>
      <c r="D290" s="466"/>
      <c r="E290" s="154"/>
      <c r="F290" s="154"/>
      <c r="G290" s="154"/>
      <c r="H290" s="154"/>
      <c r="I290" s="123">
        <f>'2-Expenditures'!I290</f>
        <v>0</v>
      </c>
      <c r="J290" s="420"/>
      <c r="K290" s="158">
        <f>SUM(I290:J290)</f>
        <v>0</v>
      </c>
      <c r="L290" s="549"/>
      <c r="M290" s="152" t="b">
        <f t="shared" ref="M290:M305" si="116">SUM(E290:H290)=I290</f>
        <v>1</v>
      </c>
      <c r="O290" s="402">
        <f t="shared" ref="O290:O305" si="117">IFERROR(E290/$I290,0)</f>
        <v>0</v>
      </c>
      <c r="P290" s="402">
        <f t="shared" ref="P290:P305" si="118">IFERROR(F290/$I290,0)</f>
        <v>0</v>
      </c>
      <c r="Q290" s="402">
        <f t="shared" ref="Q290:Q305" si="119">IFERROR(G290/$I290,0)</f>
        <v>0</v>
      </c>
      <c r="R290" s="402">
        <f t="shared" ref="R290:R305" si="120">IFERROR(H290/$I290,0)</f>
        <v>0</v>
      </c>
      <c r="S290" s="403" t="str">
        <f>IF(I290&gt;0,SUM(O290:R290)=1,"")</f>
        <v/>
      </c>
      <c r="T290" s="106"/>
    </row>
    <row r="291" spans="1:20" ht="12.75" hidden="1" customHeight="1" outlineLevel="1" x14ac:dyDescent="0.2">
      <c r="A291" s="164" t="str">
        <f>'2-Expenditures'!A291</f>
        <v>Y</v>
      </c>
      <c r="B291" s="352" t="str">
        <f ca="1">IF(A291="N",B290,IF(LEN(B290)&lt;&gt;1,"A",IFERROR(CHAR(CODE(LOOKUP(2,1/($B$289:OFFSET(B291,-1,0)&lt;&gt;""),$B$289:OFFSET(B291,-1,0)))+1),"A")))</f>
        <v>B</v>
      </c>
      <c r="C291" s="463">
        <f>'2-Expenditures'!C291</f>
        <v>0</v>
      </c>
      <c r="D291" s="466"/>
      <c r="E291" s="154"/>
      <c r="F291" s="154"/>
      <c r="G291" s="154"/>
      <c r="H291" s="154"/>
      <c r="I291" s="123">
        <f>'2-Expenditures'!I291</f>
        <v>0</v>
      </c>
      <c r="J291" s="421"/>
      <c r="K291" s="158">
        <f>SUM(I291:J291)</f>
        <v>0</v>
      </c>
      <c r="L291" s="549"/>
      <c r="M291" s="152" t="b">
        <f t="shared" si="116"/>
        <v>1</v>
      </c>
      <c r="O291" s="402">
        <f t="shared" si="117"/>
        <v>0</v>
      </c>
      <c r="P291" s="402">
        <f t="shared" si="118"/>
        <v>0</v>
      </c>
      <c r="Q291" s="402">
        <f t="shared" si="119"/>
        <v>0</v>
      </c>
      <c r="R291" s="402">
        <f t="shared" si="120"/>
        <v>0</v>
      </c>
      <c r="S291" s="403" t="str">
        <f t="shared" ref="S291:S304" si="121">IF(I291&gt;0,SUM(O291:R291)=1,"")</f>
        <v/>
      </c>
      <c r="T291" s="106"/>
    </row>
    <row r="292" spans="1:20" ht="12.75" hidden="1" customHeight="1" outlineLevel="1" x14ac:dyDescent="0.2">
      <c r="A292" s="164" t="str">
        <f>'2-Expenditures'!A292</f>
        <v>Y</v>
      </c>
      <c r="B292" s="352" t="str">
        <f ca="1">IF(A292="N",B291,IF(LEN(B291)&lt;&gt;1,"A",IFERROR(CHAR(CODE(LOOKUP(2,1/($B$289:OFFSET(B292,-1,0)&lt;&gt;""),$B$289:OFFSET(B292,-1,0)))+1),"A")))</f>
        <v>C</v>
      </c>
      <c r="C292" s="463">
        <f>'2-Expenditures'!C292</f>
        <v>0</v>
      </c>
      <c r="D292" s="466"/>
      <c r="E292" s="154"/>
      <c r="F292" s="154"/>
      <c r="G292" s="154"/>
      <c r="H292" s="154"/>
      <c r="I292" s="123">
        <f>'2-Expenditures'!I292</f>
        <v>0</v>
      </c>
      <c r="J292" s="421"/>
      <c r="K292" s="158">
        <f>SUM(I292:J292)</f>
        <v>0</v>
      </c>
      <c r="L292" s="549"/>
      <c r="M292" s="152" t="b">
        <f t="shared" si="116"/>
        <v>1</v>
      </c>
      <c r="O292" s="402">
        <f t="shared" si="117"/>
        <v>0</v>
      </c>
      <c r="P292" s="402">
        <f t="shared" si="118"/>
        <v>0</v>
      </c>
      <c r="Q292" s="402">
        <f t="shared" si="119"/>
        <v>0</v>
      </c>
      <c r="R292" s="402">
        <f t="shared" si="120"/>
        <v>0</v>
      </c>
      <c r="S292" s="403" t="str">
        <f t="shared" si="121"/>
        <v/>
      </c>
      <c r="T292" s="116"/>
    </row>
    <row r="293" spans="1:20" ht="12.75" hidden="1" customHeight="1" outlineLevel="1" x14ac:dyDescent="0.2">
      <c r="A293" s="164" t="str">
        <f>'2-Expenditures'!A293</f>
        <v>Y</v>
      </c>
      <c r="B293" s="352" t="str">
        <f ca="1">IF(A293="N",B292,IF(LEN(B292)&lt;&gt;1,"A",IFERROR(CHAR(CODE(LOOKUP(2,1/($B$289:OFFSET(B293,-1,0)&lt;&gt;""),$B$289:OFFSET(B293,-1,0)))+1),"A")))</f>
        <v>D</v>
      </c>
      <c r="C293" s="463">
        <f>'2-Expenditures'!C293</f>
        <v>0</v>
      </c>
      <c r="D293" s="466"/>
      <c r="E293" s="154"/>
      <c r="F293" s="154"/>
      <c r="G293" s="154"/>
      <c r="H293" s="154"/>
      <c r="I293" s="123">
        <f>'2-Expenditures'!I293</f>
        <v>0</v>
      </c>
      <c r="J293" s="421"/>
      <c r="K293" s="158">
        <f>SUM(I293:J293)</f>
        <v>0</v>
      </c>
      <c r="L293" s="549"/>
      <c r="M293" s="152" t="b">
        <f t="shared" si="116"/>
        <v>1</v>
      </c>
      <c r="O293" s="402">
        <f t="shared" si="117"/>
        <v>0</v>
      </c>
      <c r="P293" s="402">
        <f t="shared" si="118"/>
        <v>0</v>
      </c>
      <c r="Q293" s="402">
        <f t="shared" si="119"/>
        <v>0</v>
      </c>
      <c r="R293" s="402">
        <f t="shared" si="120"/>
        <v>0</v>
      </c>
      <c r="S293" s="403" t="str">
        <f t="shared" si="121"/>
        <v/>
      </c>
      <c r="T293" s="116"/>
    </row>
    <row r="294" spans="1:20" ht="12.75" hidden="1" customHeight="1" outlineLevel="1" x14ac:dyDescent="0.2">
      <c r="A294" s="164" t="str">
        <f>'2-Expenditures'!A294</f>
        <v>Y</v>
      </c>
      <c r="B294" s="352" t="str">
        <f ca="1">IF(A294="N",B293,IF(LEN(B293)&lt;&gt;1,"A",IFERROR(CHAR(CODE(LOOKUP(2,1/($B$289:OFFSET(B294,-1,0)&lt;&gt;""),$B$289:OFFSET(B294,-1,0)))+1),"A")))</f>
        <v>E</v>
      </c>
      <c r="C294" s="463">
        <f>'2-Expenditures'!C294</f>
        <v>0</v>
      </c>
      <c r="D294" s="466"/>
      <c r="E294" s="154"/>
      <c r="F294" s="154"/>
      <c r="G294" s="154"/>
      <c r="H294" s="154"/>
      <c r="I294" s="123">
        <f>'2-Expenditures'!I294</f>
        <v>0</v>
      </c>
      <c r="J294" s="421"/>
      <c r="K294" s="158">
        <f>SUM(I294:J294)</f>
        <v>0</v>
      </c>
      <c r="L294" s="549"/>
      <c r="M294" s="152" t="b">
        <f t="shared" si="116"/>
        <v>1</v>
      </c>
      <c r="O294" s="402">
        <f t="shared" si="117"/>
        <v>0</v>
      </c>
      <c r="P294" s="402">
        <f t="shared" si="118"/>
        <v>0</v>
      </c>
      <c r="Q294" s="402">
        <f t="shared" si="119"/>
        <v>0</v>
      </c>
      <c r="R294" s="402">
        <f t="shared" si="120"/>
        <v>0</v>
      </c>
      <c r="S294" s="403" t="str">
        <f t="shared" si="121"/>
        <v/>
      </c>
      <c r="T294" s="116"/>
    </row>
    <row r="295" spans="1:20" ht="12.75" hidden="1" customHeight="1" outlineLevel="2" x14ac:dyDescent="0.2">
      <c r="A295" s="164" t="str">
        <f>'2-Expenditures'!A295</f>
        <v>N</v>
      </c>
      <c r="B295" s="352" t="str">
        <f ca="1">IF(A295="N",B294,IF(LEN(B294)&lt;&gt;1,"A",IFERROR(CHAR(CODE(LOOKUP(2,1/($B$289:OFFSET(B295,-1,0)&lt;&gt;""),$B$289:OFFSET(B295,-1,0)))+1),"A")))</f>
        <v>E</v>
      </c>
      <c r="C295" s="463">
        <f>'2-Expenditures'!C295</f>
        <v>0</v>
      </c>
      <c r="D295" s="466"/>
      <c r="E295" s="154"/>
      <c r="F295" s="154"/>
      <c r="G295" s="154"/>
      <c r="H295" s="154"/>
      <c r="I295" s="123">
        <f>'2-Expenditures'!I295</f>
        <v>0</v>
      </c>
      <c r="J295" s="421"/>
      <c r="K295" s="158">
        <f t="shared" ref="K295:K304" si="122">SUM(I295:J295)</f>
        <v>0</v>
      </c>
      <c r="L295" s="549"/>
      <c r="M295" s="152" t="b">
        <f t="shared" si="116"/>
        <v>1</v>
      </c>
      <c r="O295" s="402">
        <f t="shared" si="117"/>
        <v>0</v>
      </c>
      <c r="P295" s="402">
        <f t="shared" si="118"/>
        <v>0</v>
      </c>
      <c r="Q295" s="402">
        <f t="shared" si="119"/>
        <v>0</v>
      </c>
      <c r="R295" s="402">
        <f t="shared" si="120"/>
        <v>0</v>
      </c>
      <c r="S295" s="403" t="str">
        <f t="shared" si="121"/>
        <v/>
      </c>
      <c r="T295" s="116"/>
    </row>
    <row r="296" spans="1:20" ht="12.75" hidden="1" customHeight="1" outlineLevel="2" x14ac:dyDescent="0.2">
      <c r="A296" s="164" t="str">
        <f>'2-Expenditures'!A296</f>
        <v>N</v>
      </c>
      <c r="B296" s="352" t="str">
        <f ca="1">IF(A296="N",B295,IF(LEN(B295)&lt;&gt;1,"A",IFERROR(CHAR(CODE(LOOKUP(2,1/($B$289:OFFSET(B296,-1,0)&lt;&gt;""),$B$289:OFFSET(B296,-1,0)))+1),"A")))</f>
        <v>E</v>
      </c>
      <c r="C296" s="463">
        <f>'2-Expenditures'!C296</f>
        <v>0</v>
      </c>
      <c r="D296" s="466"/>
      <c r="E296" s="154"/>
      <c r="F296" s="154"/>
      <c r="G296" s="154"/>
      <c r="H296" s="154"/>
      <c r="I296" s="123">
        <f>'2-Expenditures'!I296</f>
        <v>0</v>
      </c>
      <c r="J296" s="421"/>
      <c r="K296" s="158">
        <f t="shared" si="122"/>
        <v>0</v>
      </c>
      <c r="L296" s="549"/>
      <c r="M296" s="152" t="b">
        <f t="shared" si="116"/>
        <v>1</v>
      </c>
      <c r="O296" s="402">
        <f t="shared" si="117"/>
        <v>0</v>
      </c>
      <c r="P296" s="402">
        <f t="shared" si="118"/>
        <v>0</v>
      </c>
      <c r="Q296" s="402">
        <f t="shared" si="119"/>
        <v>0</v>
      </c>
      <c r="R296" s="402">
        <f t="shared" si="120"/>
        <v>0</v>
      </c>
      <c r="S296" s="403" t="str">
        <f t="shared" si="121"/>
        <v/>
      </c>
      <c r="T296" s="116"/>
    </row>
    <row r="297" spans="1:20" ht="12.75" hidden="1" customHeight="1" outlineLevel="2" x14ac:dyDescent="0.2">
      <c r="A297" s="164" t="str">
        <f>'2-Expenditures'!A297</f>
        <v>N</v>
      </c>
      <c r="B297" s="352" t="str">
        <f ca="1">IF(A297="N",B296,IF(LEN(B296)&lt;&gt;1,"A",IFERROR(CHAR(CODE(LOOKUP(2,1/($B$289:OFFSET(B297,-1,0)&lt;&gt;""),$B$289:OFFSET(B297,-1,0)))+1),"A")))</f>
        <v>E</v>
      </c>
      <c r="C297" s="463">
        <f>'2-Expenditures'!C297</f>
        <v>0</v>
      </c>
      <c r="D297" s="466"/>
      <c r="E297" s="154"/>
      <c r="F297" s="154"/>
      <c r="G297" s="154"/>
      <c r="H297" s="154"/>
      <c r="I297" s="123">
        <f>'2-Expenditures'!I297</f>
        <v>0</v>
      </c>
      <c r="J297" s="421"/>
      <c r="K297" s="158">
        <f t="shared" si="122"/>
        <v>0</v>
      </c>
      <c r="L297" s="549"/>
      <c r="M297" s="152" t="b">
        <f t="shared" si="116"/>
        <v>1</v>
      </c>
      <c r="O297" s="402">
        <f t="shared" si="117"/>
        <v>0</v>
      </c>
      <c r="P297" s="402">
        <f t="shared" si="118"/>
        <v>0</v>
      </c>
      <c r="Q297" s="402">
        <f t="shared" si="119"/>
        <v>0</v>
      </c>
      <c r="R297" s="402">
        <f t="shared" si="120"/>
        <v>0</v>
      </c>
      <c r="S297" s="403" t="str">
        <f t="shared" si="121"/>
        <v/>
      </c>
      <c r="T297" s="116"/>
    </row>
    <row r="298" spans="1:20" ht="12.75" hidden="1" customHeight="1" outlineLevel="2" x14ac:dyDescent="0.2">
      <c r="A298" s="164" t="str">
        <f>'2-Expenditures'!A298</f>
        <v>N</v>
      </c>
      <c r="B298" s="352" t="str">
        <f ca="1">IF(A298="N",B297,IF(LEN(B297)&lt;&gt;1,"A",IFERROR(CHAR(CODE(LOOKUP(2,1/($B$289:OFFSET(B298,-1,0)&lt;&gt;""),$B$289:OFFSET(B298,-1,0)))+1),"A")))</f>
        <v>E</v>
      </c>
      <c r="C298" s="463">
        <f>'2-Expenditures'!C298</f>
        <v>0</v>
      </c>
      <c r="D298" s="466"/>
      <c r="E298" s="154"/>
      <c r="F298" s="154"/>
      <c r="G298" s="154"/>
      <c r="H298" s="154"/>
      <c r="I298" s="123">
        <f>'2-Expenditures'!I298</f>
        <v>0</v>
      </c>
      <c r="J298" s="421"/>
      <c r="K298" s="158">
        <f t="shared" si="122"/>
        <v>0</v>
      </c>
      <c r="L298" s="549"/>
      <c r="M298" s="152" t="b">
        <f t="shared" si="116"/>
        <v>1</v>
      </c>
      <c r="O298" s="402">
        <f t="shared" si="117"/>
        <v>0</v>
      </c>
      <c r="P298" s="402">
        <f t="shared" si="118"/>
        <v>0</v>
      </c>
      <c r="Q298" s="402">
        <f t="shared" si="119"/>
        <v>0</v>
      </c>
      <c r="R298" s="402">
        <f t="shared" si="120"/>
        <v>0</v>
      </c>
      <c r="S298" s="403" t="str">
        <f t="shared" si="121"/>
        <v/>
      </c>
      <c r="T298" s="116"/>
    </row>
    <row r="299" spans="1:20" ht="12.75" hidden="1" customHeight="1" outlineLevel="2" x14ac:dyDescent="0.2">
      <c r="A299" s="164" t="str">
        <f>'2-Expenditures'!A299</f>
        <v>N</v>
      </c>
      <c r="B299" s="352" t="str">
        <f ca="1">IF(A299="N",B298,IF(LEN(B298)&lt;&gt;1,"A",IFERROR(CHAR(CODE(LOOKUP(2,1/($B$289:OFFSET(B299,-1,0)&lt;&gt;""),$B$289:OFFSET(B299,-1,0)))+1),"A")))</f>
        <v>E</v>
      </c>
      <c r="C299" s="463">
        <f>'2-Expenditures'!C299</f>
        <v>0</v>
      </c>
      <c r="D299" s="466"/>
      <c r="E299" s="154"/>
      <c r="F299" s="154"/>
      <c r="G299" s="154"/>
      <c r="H299" s="154"/>
      <c r="I299" s="123">
        <f>'2-Expenditures'!I299</f>
        <v>0</v>
      </c>
      <c r="J299" s="421"/>
      <c r="K299" s="158">
        <f t="shared" si="122"/>
        <v>0</v>
      </c>
      <c r="L299" s="549"/>
      <c r="M299" s="152" t="b">
        <f t="shared" si="116"/>
        <v>1</v>
      </c>
      <c r="O299" s="402">
        <f t="shared" si="117"/>
        <v>0</v>
      </c>
      <c r="P299" s="402">
        <f t="shared" si="118"/>
        <v>0</v>
      </c>
      <c r="Q299" s="402">
        <f t="shared" si="119"/>
        <v>0</v>
      </c>
      <c r="R299" s="402">
        <f t="shared" si="120"/>
        <v>0</v>
      </c>
      <c r="S299" s="403" t="str">
        <f t="shared" si="121"/>
        <v/>
      </c>
      <c r="T299" s="116"/>
    </row>
    <row r="300" spans="1:20" ht="12.75" hidden="1" customHeight="1" outlineLevel="2" x14ac:dyDescent="0.2">
      <c r="A300" s="164" t="str">
        <f>'2-Expenditures'!A300</f>
        <v>N</v>
      </c>
      <c r="B300" s="352" t="str">
        <f ca="1">IF(A300="N",B299,IF(LEN(B299)&lt;&gt;1,"A",IFERROR(CHAR(CODE(LOOKUP(2,1/($B$289:OFFSET(B300,-1,0)&lt;&gt;""),$B$289:OFFSET(B300,-1,0)))+1),"A")))</f>
        <v>E</v>
      </c>
      <c r="C300" s="463">
        <f>'2-Expenditures'!C300</f>
        <v>0</v>
      </c>
      <c r="D300" s="466"/>
      <c r="E300" s="154"/>
      <c r="F300" s="154"/>
      <c r="G300" s="154"/>
      <c r="H300" s="154"/>
      <c r="I300" s="123">
        <f>'2-Expenditures'!I300</f>
        <v>0</v>
      </c>
      <c r="J300" s="421"/>
      <c r="K300" s="158">
        <f t="shared" si="122"/>
        <v>0</v>
      </c>
      <c r="L300" s="549"/>
      <c r="M300" s="152" t="b">
        <f t="shared" si="116"/>
        <v>1</v>
      </c>
      <c r="O300" s="402">
        <f t="shared" si="117"/>
        <v>0</v>
      </c>
      <c r="P300" s="402">
        <f t="shared" si="118"/>
        <v>0</v>
      </c>
      <c r="Q300" s="402">
        <f t="shared" si="119"/>
        <v>0</v>
      </c>
      <c r="R300" s="402">
        <f t="shared" si="120"/>
        <v>0</v>
      </c>
      <c r="S300" s="403" t="str">
        <f t="shared" si="121"/>
        <v/>
      </c>
      <c r="T300" s="116"/>
    </row>
    <row r="301" spans="1:20" ht="12.75" hidden="1" customHeight="1" outlineLevel="2" x14ac:dyDescent="0.2">
      <c r="A301" s="164" t="str">
        <f>'2-Expenditures'!A301</f>
        <v>N</v>
      </c>
      <c r="B301" s="352" t="str">
        <f ca="1">IF(A301="N",B300,IF(LEN(B300)&lt;&gt;1,"A",IFERROR(CHAR(CODE(LOOKUP(2,1/($B$289:OFFSET(B301,-1,0)&lt;&gt;""),$B$289:OFFSET(B301,-1,0)))+1),"A")))</f>
        <v>E</v>
      </c>
      <c r="C301" s="463">
        <f>'2-Expenditures'!C301</f>
        <v>0</v>
      </c>
      <c r="D301" s="466"/>
      <c r="E301" s="154"/>
      <c r="F301" s="154"/>
      <c r="G301" s="154"/>
      <c r="H301" s="154"/>
      <c r="I301" s="123">
        <f>'2-Expenditures'!I301</f>
        <v>0</v>
      </c>
      <c r="J301" s="421"/>
      <c r="K301" s="158">
        <f t="shared" si="122"/>
        <v>0</v>
      </c>
      <c r="L301" s="549"/>
      <c r="M301" s="152" t="b">
        <f t="shared" si="116"/>
        <v>1</v>
      </c>
      <c r="O301" s="402">
        <f t="shared" si="117"/>
        <v>0</v>
      </c>
      <c r="P301" s="402">
        <f t="shared" si="118"/>
        <v>0</v>
      </c>
      <c r="Q301" s="402">
        <f t="shared" si="119"/>
        <v>0</v>
      </c>
      <c r="R301" s="402">
        <f t="shared" si="120"/>
        <v>0</v>
      </c>
      <c r="S301" s="403" t="str">
        <f t="shared" si="121"/>
        <v/>
      </c>
      <c r="T301" s="116"/>
    </row>
    <row r="302" spans="1:20" ht="12.75" hidden="1" customHeight="1" outlineLevel="2" x14ac:dyDescent="0.2">
      <c r="A302" s="164" t="str">
        <f>'2-Expenditures'!A302</f>
        <v>N</v>
      </c>
      <c r="B302" s="352" t="str">
        <f ca="1">IF(A302="N",B301,IF(LEN(B301)&lt;&gt;1,"A",IFERROR(CHAR(CODE(LOOKUP(2,1/($B$289:OFFSET(B302,-1,0)&lt;&gt;""),$B$289:OFFSET(B302,-1,0)))+1),"A")))</f>
        <v>E</v>
      </c>
      <c r="C302" s="463">
        <f>'2-Expenditures'!C302</f>
        <v>0</v>
      </c>
      <c r="D302" s="466"/>
      <c r="E302" s="154"/>
      <c r="F302" s="154"/>
      <c r="G302" s="154"/>
      <c r="H302" s="154"/>
      <c r="I302" s="123">
        <f>'2-Expenditures'!I302</f>
        <v>0</v>
      </c>
      <c r="J302" s="421"/>
      <c r="K302" s="158">
        <f t="shared" si="122"/>
        <v>0</v>
      </c>
      <c r="L302" s="549"/>
      <c r="M302" s="152" t="b">
        <f t="shared" si="116"/>
        <v>1</v>
      </c>
      <c r="O302" s="402">
        <f t="shared" si="117"/>
        <v>0</v>
      </c>
      <c r="P302" s="402">
        <f t="shared" si="118"/>
        <v>0</v>
      </c>
      <c r="Q302" s="402">
        <f t="shared" si="119"/>
        <v>0</v>
      </c>
      <c r="R302" s="402">
        <f t="shared" si="120"/>
        <v>0</v>
      </c>
      <c r="S302" s="403" t="str">
        <f t="shared" si="121"/>
        <v/>
      </c>
      <c r="T302" s="116"/>
    </row>
    <row r="303" spans="1:20" ht="12.75" hidden="1" customHeight="1" outlineLevel="2" x14ac:dyDescent="0.2">
      <c r="A303" s="164" t="str">
        <f>'2-Expenditures'!A303</f>
        <v>N</v>
      </c>
      <c r="B303" s="352" t="str">
        <f ca="1">IF(A303="N",B302,IF(LEN(B302)&lt;&gt;1,"A",IFERROR(CHAR(CODE(LOOKUP(2,1/($B$289:OFFSET(B303,-1,0)&lt;&gt;""),$B$289:OFFSET(B303,-1,0)))+1),"A")))</f>
        <v>E</v>
      </c>
      <c r="C303" s="463">
        <f>'2-Expenditures'!C303</f>
        <v>0</v>
      </c>
      <c r="D303" s="466"/>
      <c r="E303" s="154"/>
      <c r="F303" s="154"/>
      <c r="G303" s="154"/>
      <c r="H303" s="154"/>
      <c r="I303" s="123">
        <f>'2-Expenditures'!I303</f>
        <v>0</v>
      </c>
      <c r="J303" s="421"/>
      <c r="K303" s="158">
        <f t="shared" si="122"/>
        <v>0</v>
      </c>
      <c r="L303" s="549"/>
      <c r="M303" s="152" t="b">
        <f t="shared" si="116"/>
        <v>1</v>
      </c>
      <c r="O303" s="402">
        <f t="shared" si="117"/>
        <v>0</v>
      </c>
      <c r="P303" s="402">
        <f t="shared" si="118"/>
        <v>0</v>
      </c>
      <c r="Q303" s="402">
        <f t="shared" si="119"/>
        <v>0</v>
      </c>
      <c r="R303" s="402">
        <f t="shared" si="120"/>
        <v>0</v>
      </c>
      <c r="S303" s="403" t="str">
        <f t="shared" si="121"/>
        <v/>
      </c>
      <c r="T303" s="116"/>
    </row>
    <row r="304" spans="1:20" ht="12.75" hidden="1" customHeight="1" outlineLevel="2" thickBot="1" x14ac:dyDescent="0.25">
      <c r="A304" s="164" t="str">
        <f>'2-Expenditures'!A304</f>
        <v>N</v>
      </c>
      <c r="B304" s="352" t="str">
        <f ca="1">IF(A304="N",B303,IF(LEN(B303)&lt;&gt;1,"A",IFERROR(CHAR(CODE(LOOKUP(2,1/($B$289:OFFSET(B304,-1,0)&lt;&gt;""),$B$289:OFFSET(B304,-1,0)))+1),"A")))</f>
        <v>E</v>
      </c>
      <c r="C304" s="463">
        <f>'2-Expenditures'!C304</f>
        <v>0</v>
      </c>
      <c r="D304" s="466"/>
      <c r="E304" s="154"/>
      <c r="F304" s="154"/>
      <c r="G304" s="154"/>
      <c r="H304" s="154"/>
      <c r="I304" s="123">
        <f>'2-Expenditures'!I304</f>
        <v>0</v>
      </c>
      <c r="J304" s="421"/>
      <c r="K304" s="158">
        <f t="shared" si="122"/>
        <v>0</v>
      </c>
      <c r="L304" s="549"/>
      <c r="M304" s="152" t="b">
        <f t="shared" si="116"/>
        <v>1</v>
      </c>
      <c r="O304" s="402">
        <f t="shared" si="117"/>
        <v>0</v>
      </c>
      <c r="P304" s="402">
        <f t="shared" si="118"/>
        <v>0</v>
      </c>
      <c r="Q304" s="402">
        <f t="shared" si="119"/>
        <v>0</v>
      </c>
      <c r="R304" s="402">
        <f t="shared" si="120"/>
        <v>0</v>
      </c>
      <c r="S304" s="403" t="str">
        <f t="shared" si="121"/>
        <v/>
      </c>
      <c r="T304" s="116"/>
    </row>
    <row r="305" spans="1:22" ht="13.5" hidden="1" outlineLevel="1" thickTop="1" x14ac:dyDescent="0.2">
      <c r="A305" s="164">
        <f>'2-Expenditures'!A305</f>
        <v>0</v>
      </c>
      <c r="B305" s="354" t="str">
        <f ca="1">IFERROR(CHAR(CODE(LOOKUP(2,1/(B290:OFFSET(B305,-1,0)&lt;&gt;""),B290:OFFSET(B305,-1,0)))+1),"A")</f>
        <v>F</v>
      </c>
      <c r="C305" s="464" t="s">
        <v>2405</v>
      </c>
      <c r="D305" s="467"/>
      <c r="E305" s="380">
        <f ca="1">SUMIFS(E290:OFFSET(E305,-1,0),$A290:OFFSET($A305,-1,0),"Y")</f>
        <v>0</v>
      </c>
      <c r="F305" s="380">
        <f ca="1">SUMIFS(F290:OFFSET(F305,-1,0),$A290:OFFSET($A305,-1,0),"Y")</f>
        <v>0</v>
      </c>
      <c r="G305" s="380">
        <f ca="1">SUMIFS(G290:OFFSET(G305,-1,0),$A290:OFFSET($A305,-1,0),"Y")</f>
        <v>0</v>
      </c>
      <c r="H305" s="380">
        <f ca="1">SUMIFS(H290:OFFSET(H305,-1,0),$A290:OFFSET($A305,-1,0),"Y")</f>
        <v>0</v>
      </c>
      <c r="I305" s="380">
        <f ca="1">SUMIFS(I290:OFFSET(I305,-1,0),$A290:OFFSET($A305,-1,0),"Y")</f>
        <v>0</v>
      </c>
      <c r="J305" s="433"/>
      <c r="K305" s="358">
        <f ca="1">SUMIFS(K290:OFFSET(K305,-1,0),$A290:OFFSET($A305,-1,0),"Y")</f>
        <v>0</v>
      </c>
      <c r="L305" s="380"/>
      <c r="M305" s="384" t="b">
        <f t="shared" ca="1" si="116"/>
        <v>1</v>
      </c>
      <c r="O305" s="399">
        <f t="shared" ca="1" si="117"/>
        <v>0</v>
      </c>
      <c r="P305" s="399">
        <f t="shared" ca="1" si="118"/>
        <v>0</v>
      </c>
      <c r="Q305" s="399">
        <f t="shared" ca="1" si="119"/>
        <v>0</v>
      </c>
      <c r="R305" s="399">
        <f t="shared" ca="1" si="120"/>
        <v>0</v>
      </c>
      <c r="S305" s="400" t="str">
        <f t="shared" ref="S305" ca="1" si="123">IF(I305&gt;0,SUM(O305:R305)=1,"")</f>
        <v/>
      </c>
      <c r="T305" s="182" t="s">
        <v>2570</v>
      </c>
    </row>
    <row r="306" spans="1:22" s="115" customFormat="1" collapsed="1" x14ac:dyDescent="0.2">
      <c r="A306" s="164">
        <f>'2-Expenditures'!A306</f>
        <v>0</v>
      </c>
      <c r="B306" s="116"/>
      <c r="C306" s="116"/>
      <c r="D306" s="116"/>
      <c r="E306" s="116"/>
      <c r="F306" s="116"/>
      <c r="G306" s="116"/>
      <c r="H306" s="116"/>
      <c r="I306" s="116"/>
      <c r="J306" s="116"/>
      <c r="K306" s="116"/>
      <c r="L306" s="116"/>
      <c r="M306" s="116"/>
      <c r="N306"/>
      <c r="O306" s="157"/>
      <c r="P306" s="157"/>
      <c r="Q306" s="157"/>
      <c r="R306" s="157"/>
      <c r="S306" s="156"/>
      <c r="T306" s="114"/>
      <c r="U306" s="116"/>
      <c r="V306" s="116"/>
    </row>
    <row r="307" spans="1:22" x14ac:dyDescent="0.2">
      <c r="A307" s="164">
        <f>'2-Expenditures'!A307</f>
        <v>0</v>
      </c>
    </row>
  </sheetData>
  <sheetProtection formatCells="0" formatColumns="0" formatRows="0" insertColumns="0" insertRows="0" insertHyperlinks="0" deleteColumns="0" deleteRows="0" sort="0" autoFilter="0" pivotTables="0"/>
  <mergeCells count="2">
    <mergeCell ref="B1:B2"/>
    <mergeCell ref="C1:C2"/>
  </mergeCells>
  <conditionalFormatting sqref="S129:S130 M129:M130 M188:M189 S188:S189 M306:M1048576 S306:S1048576 S247:S248 M247:M248 S52 M52:M74 S70:S74 M1:M4 M11:M50 S1:S49">
    <cfRule type="expression" dxfId="164" priority="249">
      <formula>M1=FALSE</formula>
    </cfRule>
  </conditionalFormatting>
  <conditionalFormatting sqref="C129:K130 C70:K74 C33:K33 C188:K189 C247:K248 C18:I32 K18:K32 E52:K52 E34:K50 C1:K1 Q6:S10 O1:S5 O247:S248 O188:S189 O70:S74 O52:S52 O129:S130 P11:S15 C306:K1048576 O306:S1048576 E53:I69 M306:M1048576 M247:M248 M188:M189 M52:M74 M129:M130 M1:M4 M11:M50 O16:S49 C3:K17 D2:K2">
    <cfRule type="expression" dxfId="163" priority="247">
      <formula>$A1="N"</formula>
    </cfRule>
  </conditionalFormatting>
  <conditionalFormatting sqref="T32">
    <cfRule type="expression" dxfId="162" priority="241">
      <formula>#REF!="N"</formula>
    </cfRule>
  </conditionalFormatting>
  <conditionalFormatting sqref="T50">
    <cfRule type="expression" dxfId="161" priority="240">
      <formula>#REF!="N"</formula>
    </cfRule>
  </conditionalFormatting>
  <conditionalFormatting sqref="T69">
    <cfRule type="expression" dxfId="160" priority="239">
      <formula>#REF!="N"</formula>
    </cfRule>
  </conditionalFormatting>
  <conditionalFormatting sqref="M75:M128">
    <cfRule type="expression" dxfId="159" priority="237">
      <formula>M75=FALSE</formula>
    </cfRule>
  </conditionalFormatting>
  <conditionalFormatting sqref="E110:K111 C75:I92 K75:K109 E93:I109 E112:I128 M75:M128">
    <cfRule type="expression" dxfId="158" priority="236">
      <formula>$A75="N"</formula>
    </cfRule>
  </conditionalFormatting>
  <conditionalFormatting sqref="T91">
    <cfRule type="expression" dxfId="157" priority="235">
      <formula>#REF!="N"</formula>
    </cfRule>
  </conditionalFormatting>
  <conditionalFormatting sqref="T109">
    <cfRule type="expression" dxfId="156" priority="234">
      <formula>#REF!="N"</formula>
    </cfRule>
  </conditionalFormatting>
  <conditionalFormatting sqref="T128">
    <cfRule type="expression" dxfId="155" priority="233">
      <formula>#REF!="N"</formula>
    </cfRule>
  </conditionalFormatting>
  <conditionalFormatting sqref="M131:M133 S131:S133">
    <cfRule type="expression" dxfId="154" priority="178">
      <formula>M131=FALSE</formula>
    </cfRule>
  </conditionalFormatting>
  <conditionalFormatting sqref="C131:K133 O131:S133 M131:M133">
    <cfRule type="expression" dxfId="153" priority="177">
      <formula>$A131="N"</formula>
    </cfRule>
  </conditionalFormatting>
  <conditionalFormatting sqref="S112:S127">
    <cfRule type="expression" dxfId="152" priority="181">
      <formula>S112=FALSE</formula>
    </cfRule>
  </conditionalFormatting>
  <conditionalFormatting sqref="O112:S127">
    <cfRule type="expression" dxfId="151" priority="180">
      <formula>$A112="N"</formula>
    </cfRule>
  </conditionalFormatting>
  <conditionalFormatting sqref="O171:S186">
    <cfRule type="expression" dxfId="150" priority="167">
      <formula>$A171="N"</formula>
    </cfRule>
  </conditionalFormatting>
  <conditionalFormatting sqref="S53:S68">
    <cfRule type="expression" dxfId="149" priority="201">
      <formula>S53=FALSE</formula>
    </cfRule>
  </conditionalFormatting>
  <conditionalFormatting sqref="O53:S68">
    <cfRule type="expression" dxfId="148" priority="200">
      <formula>$A53="N"</formula>
    </cfRule>
  </conditionalFormatting>
  <conditionalFormatting sqref="M190:M227 S229 M229:M246 S190:S208 S210:S226">
    <cfRule type="expression" dxfId="147" priority="198">
      <formula>M190=FALSE</formula>
    </cfRule>
  </conditionalFormatting>
  <conditionalFormatting sqref="C190:K192 E229:K229 C193:I210 K193:K227 E211:I227 O210:S226 O190:S208 O229:S229 E230:I246 M229:M246 M190:M227">
    <cfRule type="expression" dxfId="146" priority="197">
      <formula>$A190="N"</formula>
    </cfRule>
  </conditionalFormatting>
  <conditionalFormatting sqref="T209">
    <cfRule type="expression" dxfId="145" priority="196">
      <formula>#REF!="N"</formula>
    </cfRule>
  </conditionalFormatting>
  <conditionalFormatting sqref="T227">
    <cfRule type="expression" dxfId="144" priority="195">
      <formula>#REF!="N"</formula>
    </cfRule>
  </conditionalFormatting>
  <conditionalFormatting sqref="T246">
    <cfRule type="expression" dxfId="143" priority="194">
      <formula>#REF!="N"</formula>
    </cfRule>
  </conditionalFormatting>
  <conditionalFormatting sqref="S230:S245">
    <cfRule type="expression" dxfId="142" priority="193">
      <formula>S230=FALSE</formula>
    </cfRule>
  </conditionalFormatting>
  <conditionalFormatting sqref="O230:S245">
    <cfRule type="expression" dxfId="141" priority="192">
      <formula>$A230="N"</formula>
    </cfRule>
  </conditionalFormatting>
  <conditionalFormatting sqref="M249:M286 S288 M288:M305 S249:S267 S269:S285">
    <cfRule type="expression" dxfId="140" priority="190">
      <formula>M249=FALSE</formula>
    </cfRule>
  </conditionalFormatting>
  <conditionalFormatting sqref="C249:K251 E288:K288 C252:I269 K252:K286 E270:I286 O269:S285 O249:S267 O288:S288 E289:I305 M288:M305 M249:M286">
    <cfRule type="expression" dxfId="139" priority="189">
      <formula>$A249="N"</formula>
    </cfRule>
  </conditionalFormatting>
  <conditionalFormatting sqref="T268">
    <cfRule type="expression" dxfId="138" priority="188">
      <formula>#REF!="N"</formula>
    </cfRule>
  </conditionalFormatting>
  <conditionalFormatting sqref="T286">
    <cfRule type="expression" dxfId="137" priority="187">
      <formula>#REF!="N"</formula>
    </cfRule>
  </conditionalFormatting>
  <conditionalFormatting sqref="T305">
    <cfRule type="expression" dxfId="136" priority="186">
      <formula>#REF!="N"</formula>
    </cfRule>
  </conditionalFormatting>
  <conditionalFormatting sqref="S289:S304">
    <cfRule type="expression" dxfId="135" priority="185">
      <formula>S289=FALSE</formula>
    </cfRule>
  </conditionalFormatting>
  <conditionalFormatting sqref="O289:S304">
    <cfRule type="expression" dxfId="134" priority="184">
      <formula>$A289="N"</formula>
    </cfRule>
  </conditionalFormatting>
  <conditionalFormatting sqref="S111 S75:S90 S92:S108">
    <cfRule type="expression" dxfId="133" priority="183">
      <formula>S75=FALSE</formula>
    </cfRule>
  </conditionalFormatting>
  <conditionalFormatting sqref="O111:S111 O75:S90 O92:S108">
    <cfRule type="expression" dxfId="132" priority="182">
      <formula>$A75="N"</formula>
    </cfRule>
  </conditionalFormatting>
  <conditionalFormatting sqref="M134:M187">
    <cfRule type="expression" dxfId="131" priority="175">
      <formula>M134=FALSE</formula>
    </cfRule>
  </conditionalFormatting>
  <conditionalFormatting sqref="C170:K170 C134:I152 K134:K168 E171:I187 E153:I168 E169:K169 C153:D169 M134:M187">
    <cfRule type="expression" dxfId="130" priority="174">
      <formula>$A134="N"</formula>
    </cfRule>
  </conditionalFormatting>
  <conditionalFormatting sqref="T150">
    <cfRule type="expression" dxfId="129" priority="173">
      <formula>#REF!="N"</formula>
    </cfRule>
  </conditionalFormatting>
  <conditionalFormatting sqref="T168">
    <cfRule type="expression" dxfId="128" priority="172">
      <formula>#REF!="N"</formula>
    </cfRule>
  </conditionalFormatting>
  <conditionalFormatting sqref="T187">
    <cfRule type="expression" dxfId="127" priority="171">
      <formula>#REF!="N"</formula>
    </cfRule>
  </conditionalFormatting>
  <conditionalFormatting sqref="S170 S134:S149 S151:S167">
    <cfRule type="expression" dxfId="126" priority="170">
      <formula>S134=FALSE</formula>
    </cfRule>
  </conditionalFormatting>
  <conditionalFormatting sqref="O170:S170 O134:S149 O151:S167">
    <cfRule type="expression" dxfId="125" priority="169">
      <formula>$A134="N"</formula>
    </cfRule>
  </conditionalFormatting>
  <conditionalFormatting sqref="S171:S186">
    <cfRule type="expression" dxfId="124" priority="168">
      <formula>S171=FALSE</formula>
    </cfRule>
  </conditionalFormatting>
  <conditionalFormatting sqref="J75:J76 J92:J109">
    <cfRule type="expression" dxfId="123" priority="159">
      <formula>$A75="N"</formula>
    </cfRule>
  </conditionalFormatting>
  <conditionalFormatting sqref="J252:J253 J269:J286">
    <cfRule type="expression" dxfId="122" priority="156">
      <formula>$A252="N"</formula>
    </cfRule>
  </conditionalFormatting>
  <conditionalFormatting sqref="J134:J135 J151:J168">
    <cfRule type="expression" dxfId="121" priority="158">
      <formula>$A134="N"</formula>
    </cfRule>
  </conditionalFormatting>
  <conditionalFormatting sqref="J193:J194 J210:J227">
    <cfRule type="expression" dxfId="120" priority="157">
      <formula>$A193="N"</formula>
    </cfRule>
  </conditionalFormatting>
  <conditionalFormatting sqref="C171:D187">
    <cfRule type="expression" dxfId="119" priority="154">
      <formula>$A171="N"</formula>
    </cfRule>
  </conditionalFormatting>
  <conditionalFormatting sqref="C211:D229">
    <cfRule type="expression" dxfId="118" priority="152">
      <formula>$A211="N"</formula>
    </cfRule>
  </conditionalFormatting>
  <conditionalFormatting sqref="C230:D246">
    <cfRule type="expression" dxfId="117" priority="150">
      <formula>$A230="N"</formula>
    </cfRule>
  </conditionalFormatting>
  <conditionalFormatting sqref="C270:D288">
    <cfRule type="expression" dxfId="116" priority="148">
      <formula>$A270="N"</formula>
    </cfRule>
  </conditionalFormatting>
  <conditionalFormatting sqref="C289:D305">
    <cfRule type="expression" dxfId="115" priority="146">
      <formula>$A289="N"</formula>
    </cfRule>
  </conditionalFormatting>
  <conditionalFormatting sqref="C93:D111">
    <cfRule type="expression" dxfId="114" priority="144">
      <formula>$A93="N"</formula>
    </cfRule>
  </conditionalFormatting>
  <conditionalFormatting sqref="C112:D128">
    <cfRule type="expression" dxfId="113" priority="142">
      <formula>$A112="N"</formula>
    </cfRule>
  </conditionalFormatting>
  <conditionalFormatting sqref="C34:D52">
    <cfRule type="expression" dxfId="112" priority="140">
      <formula>$A34="N"</formula>
    </cfRule>
  </conditionalFormatting>
  <conditionalFormatting sqref="C53:D69">
    <cfRule type="expression" dxfId="111" priority="138">
      <formula>$A53="N"</formula>
    </cfRule>
  </conditionalFormatting>
  <conditionalFormatting sqref="N6:N10">
    <cfRule type="expression" dxfId="110" priority="378">
      <formula>$A6="N"</formula>
    </cfRule>
  </conditionalFormatting>
  <conditionalFormatting sqref="N71:N72 M5:M10">
    <cfRule type="expression" dxfId="109" priority="124">
      <formula>M5=FALSE</formula>
    </cfRule>
  </conditionalFormatting>
  <conditionalFormatting sqref="N71:N72 M5:M10">
    <cfRule type="expression" dxfId="108" priority="123">
      <formula>$A5="N"</formula>
    </cfRule>
  </conditionalFormatting>
  <conditionalFormatting sqref="N131">
    <cfRule type="expression" dxfId="107" priority="122">
      <formula>N131=FALSE</formula>
    </cfRule>
  </conditionalFormatting>
  <conditionalFormatting sqref="N131">
    <cfRule type="expression" dxfId="106" priority="121">
      <formula>$A131="N"</formula>
    </cfRule>
  </conditionalFormatting>
  <conditionalFormatting sqref="N190">
    <cfRule type="expression" dxfId="105" priority="120">
      <formula>N190=FALSE</formula>
    </cfRule>
  </conditionalFormatting>
  <conditionalFormatting sqref="N190">
    <cfRule type="expression" dxfId="104" priority="119">
      <formula>$A190="N"</formula>
    </cfRule>
  </conditionalFormatting>
  <conditionalFormatting sqref="N249">
    <cfRule type="expression" dxfId="103" priority="118">
      <formula>N249=FALSE</formula>
    </cfRule>
  </conditionalFormatting>
  <conditionalFormatting sqref="N249">
    <cfRule type="expression" dxfId="102" priority="117">
      <formula>$A249="N"</formula>
    </cfRule>
  </conditionalFormatting>
  <conditionalFormatting sqref="N13">
    <cfRule type="expression" dxfId="101" priority="116">
      <formula>N13=FALSE</formula>
    </cfRule>
  </conditionalFormatting>
  <conditionalFormatting sqref="N13">
    <cfRule type="expression" dxfId="100" priority="115">
      <formula>$A13="N"</formula>
    </cfRule>
  </conditionalFormatting>
  <conditionalFormatting sqref="K55:K69 J53:K54">
    <cfRule type="expression" dxfId="99" priority="69">
      <formula>$A53="N"</formula>
    </cfRule>
  </conditionalFormatting>
  <conditionalFormatting sqref="K114:K128 J112:K113">
    <cfRule type="expression" dxfId="98" priority="68">
      <formula>$A112="N"</formula>
    </cfRule>
  </conditionalFormatting>
  <conditionalFormatting sqref="K173:K187 J171:K172">
    <cfRule type="expression" dxfId="97" priority="67">
      <formula>$A171="N"</formula>
    </cfRule>
  </conditionalFormatting>
  <conditionalFormatting sqref="K232:K246 J230:K231">
    <cfRule type="expression" dxfId="96" priority="66">
      <formula>$A230="N"</formula>
    </cfRule>
  </conditionalFormatting>
  <conditionalFormatting sqref="K291:K305 J289:K290">
    <cfRule type="expression" dxfId="95" priority="65">
      <formula>$A289="N"</formula>
    </cfRule>
  </conditionalFormatting>
  <conditionalFormatting sqref="O69:S69">
    <cfRule type="expression" dxfId="94" priority="42">
      <formula>$A69="N"</formula>
    </cfRule>
  </conditionalFormatting>
  <conditionalFormatting sqref="O50:S50">
    <cfRule type="expression" dxfId="93" priority="44">
      <formula>$A50="N"</formula>
    </cfRule>
  </conditionalFormatting>
  <conditionalFormatting sqref="O128:S128">
    <cfRule type="expression" dxfId="92" priority="36">
      <formula>$A128="N"</formula>
    </cfRule>
  </conditionalFormatting>
  <conditionalFormatting sqref="O150:S150">
    <cfRule type="expression" dxfId="91" priority="34">
      <formula>$A150="N"</formula>
    </cfRule>
  </conditionalFormatting>
  <conditionalFormatting sqref="B307:B1048576 B3:B94 B109:B247">
    <cfRule type="expression" dxfId="90" priority="49">
      <formula>A3="N"</formula>
    </cfRule>
  </conditionalFormatting>
  <conditionalFormatting sqref="B95:B108">
    <cfRule type="expression" dxfId="89" priority="48">
      <formula>A95="N"</formula>
    </cfRule>
  </conditionalFormatting>
  <conditionalFormatting sqref="B248:B306">
    <cfRule type="expression" dxfId="88" priority="47">
      <formula>A248="N"</formula>
    </cfRule>
  </conditionalFormatting>
  <conditionalFormatting sqref="B1">
    <cfRule type="expression" dxfId="87" priority="46">
      <formula>A1="N"</formula>
    </cfRule>
  </conditionalFormatting>
  <conditionalFormatting sqref="S50">
    <cfRule type="expression" dxfId="86" priority="45">
      <formula>S50=FALSE</formula>
    </cfRule>
  </conditionalFormatting>
  <conditionalFormatting sqref="S69">
    <cfRule type="expression" dxfId="85" priority="43">
      <formula>S69=FALSE</formula>
    </cfRule>
  </conditionalFormatting>
  <conditionalFormatting sqref="S91">
    <cfRule type="expression" dxfId="84" priority="41">
      <formula>S91=FALSE</formula>
    </cfRule>
  </conditionalFormatting>
  <conditionalFormatting sqref="O91:S91">
    <cfRule type="expression" dxfId="83" priority="40">
      <formula>$A91="N"</formula>
    </cfRule>
  </conditionalFormatting>
  <conditionalFormatting sqref="S109">
    <cfRule type="expression" dxfId="82" priority="39">
      <formula>S109=FALSE</formula>
    </cfRule>
  </conditionalFormatting>
  <conditionalFormatting sqref="O109:S109">
    <cfRule type="expression" dxfId="81" priority="38">
      <formula>$A109="N"</formula>
    </cfRule>
  </conditionalFormatting>
  <conditionalFormatting sqref="S128">
    <cfRule type="expression" dxfId="80" priority="37">
      <formula>S128=FALSE</formula>
    </cfRule>
  </conditionalFormatting>
  <conditionalFormatting sqref="S150">
    <cfRule type="expression" dxfId="79" priority="35">
      <formula>S150=FALSE</formula>
    </cfRule>
  </conditionalFormatting>
  <conditionalFormatting sqref="S168">
    <cfRule type="expression" dxfId="78" priority="33">
      <formula>S168=FALSE</formula>
    </cfRule>
  </conditionalFormatting>
  <conditionalFormatting sqref="O168:S168">
    <cfRule type="expression" dxfId="77" priority="32">
      <formula>$A168="N"</formula>
    </cfRule>
  </conditionalFormatting>
  <conditionalFormatting sqref="S187">
    <cfRule type="expression" dxfId="76" priority="31">
      <formula>S187=FALSE</formula>
    </cfRule>
  </conditionalFormatting>
  <conditionalFormatting sqref="O187:S187">
    <cfRule type="expression" dxfId="75" priority="30">
      <formula>$A187="N"</formula>
    </cfRule>
  </conditionalFormatting>
  <conditionalFormatting sqref="S209">
    <cfRule type="expression" dxfId="74" priority="29">
      <formula>S209=FALSE</formula>
    </cfRule>
  </conditionalFormatting>
  <conditionalFormatting sqref="O209:S209">
    <cfRule type="expression" dxfId="73" priority="28">
      <formula>$A209="N"</formula>
    </cfRule>
  </conditionalFormatting>
  <conditionalFormatting sqref="S227">
    <cfRule type="expression" dxfId="72" priority="27">
      <formula>S227=FALSE</formula>
    </cfRule>
  </conditionalFormatting>
  <conditionalFormatting sqref="O227:S227">
    <cfRule type="expression" dxfId="71" priority="26">
      <formula>$A227="N"</formula>
    </cfRule>
  </conditionalFormatting>
  <conditionalFormatting sqref="S246">
    <cfRule type="expression" dxfId="70" priority="25">
      <formula>S246=FALSE</formula>
    </cfRule>
  </conditionalFormatting>
  <conditionalFormatting sqref="O246:S246">
    <cfRule type="expression" dxfId="69" priority="24">
      <formula>$A246="N"</formula>
    </cfRule>
  </conditionalFormatting>
  <conditionalFormatting sqref="S268">
    <cfRule type="expression" dxfId="68" priority="23">
      <formula>S268=FALSE</formula>
    </cfRule>
  </conditionalFormatting>
  <conditionalFormatting sqref="O268:S268">
    <cfRule type="expression" dxfId="67" priority="22">
      <formula>$A268="N"</formula>
    </cfRule>
  </conditionalFormatting>
  <conditionalFormatting sqref="S286">
    <cfRule type="expression" dxfId="66" priority="21">
      <formula>S286=FALSE</formula>
    </cfRule>
  </conditionalFormatting>
  <conditionalFormatting sqref="O286:S286">
    <cfRule type="expression" dxfId="65" priority="20">
      <formula>$A286="N"</formula>
    </cfRule>
  </conditionalFormatting>
  <conditionalFormatting sqref="S305">
    <cfRule type="expression" dxfId="64" priority="19">
      <formula>S305=FALSE</formula>
    </cfRule>
  </conditionalFormatting>
  <conditionalFormatting sqref="O305:S305">
    <cfRule type="expression" dxfId="63" priority="18">
      <formula>$A305="N"</formula>
    </cfRule>
  </conditionalFormatting>
  <conditionalFormatting sqref="L5:L10">
    <cfRule type="expression" dxfId="62" priority="17">
      <formula>L5=FALSE</formula>
    </cfRule>
  </conditionalFormatting>
  <conditionalFormatting sqref="L5:L10">
    <cfRule type="expression" dxfId="61" priority="16">
      <formula>$A5="N"</formula>
    </cfRule>
  </conditionalFormatting>
  <conditionalFormatting sqref="L306:L1048576">
    <cfRule type="expression" dxfId="60" priority="15">
      <formula>$A306="N"</formula>
    </cfRule>
  </conditionalFormatting>
  <conditionalFormatting sqref="L129:L130 L188:L189 L247:L248 L1:L4 L70:L74 L11:L15">
    <cfRule type="expression" dxfId="59" priority="14">
      <formula>$A1="N"</formula>
    </cfRule>
  </conditionalFormatting>
  <conditionalFormatting sqref="L131:L133">
    <cfRule type="expression" dxfId="58" priority="11">
      <formula>$A131="N"</formula>
    </cfRule>
  </conditionalFormatting>
  <conditionalFormatting sqref="L190:L192">
    <cfRule type="expression" dxfId="57" priority="13">
      <formula>$A190="N"</formula>
    </cfRule>
  </conditionalFormatting>
  <conditionalFormatting sqref="L249:L251">
    <cfRule type="expression" dxfId="56" priority="12">
      <formula>$A249="N"</formula>
    </cfRule>
  </conditionalFormatting>
  <conditionalFormatting sqref="L52:L69 L16 L18:L50">
    <cfRule type="expression" dxfId="55" priority="10">
      <formula>$A16="N"</formula>
    </cfRule>
  </conditionalFormatting>
  <conditionalFormatting sqref="L17">
    <cfRule type="expression" dxfId="54" priority="9">
      <formula>$A17="N"</formula>
    </cfRule>
  </conditionalFormatting>
  <conditionalFormatting sqref="L111:L128 L75 L77:L109">
    <cfRule type="expression" dxfId="53" priority="8">
      <formula>$A75="N"</formula>
    </cfRule>
  </conditionalFormatting>
  <conditionalFormatting sqref="L76">
    <cfRule type="expression" dxfId="52" priority="7">
      <formula>$A76="N"</formula>
    </cfRule>
  </conditionalFormatting>
  <conditionalFormatting sqref="L170:L187 L134 L136:L168">
    <cfRule type="expression" dxfId="51" priority="6">
      <formula>$A134="N"</formula>
    </cfRule>
  </conditionalFormatting>
  <conditionalFormatting sqref="L135">
    <cfRule type="expression" dxfId="50" priority="5">
      <formula>$A135="N"</formula>
    </cfRule>
  </conditionalFormatting>
  <conditionalFormatting sqref="L229:L246 L193 L195:L227">
    <cfRule type="expression" dxfId="49" priority="4">
      <formula>$A193="N"</formula>
    </cfRule>
  </conditionalFormatting>
  <conditionalFormatting sqref="L194">
    <cfRule type="expression" dxfId="48" priority="3">
      <formula>$A194="N"</formula>
    </cfRule>
  </conditionalFormatting>
  <conditionalFormatting sqref="L288:L305 L252 L254:L286">
    <cfRule type="expression" dxfId="47" priority="2">
      <formula>$A252="N"</formula>
    </cfRule>
  </conditionalFormatting>
  <conditionalFormatting sqref="L253">
    <cfRule type="expression" dxfId="46" priority="1">
      <formula>$A253="N"</formula>
    </cfRule>
  </conditionalFormatting>
  <dataValidations xWindow="1853" yWindow="757" count="6">
    <dataValidation type="list" allowBlank="1" showInputMessage="1" showErrorMessage="1" sqref="A307">
      <formula1>"Y,N"</formula1>
    </dataValidation>
    <dataValidation allowBlank="1" showInputMessage="1" showErrorMessage="1" promptTitle="Cash Fund Name" prompt="Enter the name of cash funds used to pay costs in the bill.  If more space/explaination is needed, provide it in your narrative response." sqref="C1"/>
    <dataValidation type="list" allowBlank="1" showInputMessage="1" showErrorMessage="1" prompt="No need to toggle these to include/exclude costs. _x000a_It is populating from the Expenditures Tab." sqref="A5:A306">
      <formula1>"Y,N"</formula1>
    </dataValidation>
    <dataValidation allowBlank="1" showInputMessage="1" showErrorMessage="1" promptTitle="Do Not Edit" prompt="FTE information is populating from the FTE Entry Tab.  Do not edit except to expand/add rows so all FTE is visible.  Make any adjustments to FTE amounts/costs on the FTE Entry tab." sqref="B75:B91 B16:B32 B193:B209 B134:B150 B252:B268"/>
    <dataValidation allowBlank="1" showInputMessage="1" showErrorMessage="1" promptTitle="Data Label" prompt="Data labels will automatically populate for rows included in the analysis (i.e., marked as &quot;Y&quot; in Column A).  You may need to manually adjust in some cases." sqref="B5:B10 B171:B186 B271:B286 B112:B127 B53:B68 B35:B50 B94:B109 B289:B304 B153:B168 B212:B227 B230:B245"/>
    <dataValidation allowBlank="1" showInputMessage="1" showErrorMessage="1" promptTitle="Enter Line Item" prompt="Please specify the affected Long Bill line items or groupings that are affected.  This information will be used by JBC staff to draft appropriation clauses. More detail on affected line items or totals can be added to &quot;Additional Line Item Detail&quot; tab." sqref="L16:L307"/>
  </dataValidations>
  <pageMargins left="0.7" right="0.7" top="0.75" bottom="0.75" header="0.3" footer="0.3"/>
  <pageSetup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S49"/>
  <sheetViews>
    <sheetView showGridLines="0" showZeros="0" zoomScale="80" zoomScaleNormal="80" zoomScaleSheetLayoutView="80" workbookViewId="0">
      <selection activeCell="E3" sqref="E3"/>
    </sheetView>
  </sheetViews>
  <sheetFormatPr defaultColWidth="9.140625" defaultRowHeight="12.75" outlineLevelRow="2" x14ac:dyDescent="0.2"/>
  <cols>
    <col min="1" max="1" width="8.42578125" style="162" bestFit="1" customWidth="1"/>
    <col min="2" max="2" width="14.7109375" style="116" customWidth="1"/>
    <col min="3" max="3" width="45" style="116" bestFit="1" customWidth="1"/>
    <col min="4" max="9" width="14.7109375" style="116" customWidth="1"/>
    <col min="10" max="10" width="37.42578125" customWidth="1"/>
    <col min="11" max="11" width="5.42578125" customWidth="1"/>
    <col min="12" max="15" width="14.7109375" style="116" customWidth="1"/>
    <col min="16" max="16" width="8.28515625" style="133" customWidth="1"/>
    <col min="17" max="17" width="9.140625" style="114"/>
    <col min="18" max="18" width="14.7109375" style="116" bestFit="1" customWidth="1"/>
    <col min="19" max="16384" width="9.140625" style="116"/>
  </cols>
  <sheetData>
    <row r="2" spans="1:19" ht="17.45" customHeight="1" x14ac:dyDescent="0.2">
      <c r="A2" s="114"/>
      <c r="B2" s="320" t="s">
        <v>2312</v>
      </c>
      <c r="C2" s="321" t="str">
        <f>'1-FTE Entry'!$C$3</f>
        <v>Select Department</v>
      </c>
      <c r="D2" s="322" t="s">
        <v>2335</v>
      </c>
      <c r="E2" s="609">
        <f>'1-FTE Entry'!C4</f>
        <v>0</v>
      </c>
      <c r="F2" s="610"/>
      <c r="J2" s="116"/>
      <c r="L2" s="115"/>
      <c r="M2" s="115"/>
      <c r="N2" s="115"/>
      <c r="O2" s="115"/>
      <c r="P2" s="116"/>
    </row>
    <row r="3" spans="1:19" x14ac:dyDescent="0.2">
      <c r="A3" s="164">
        <f>'2-Expenditures'!A11</f>
        <v>0</v>
      </c>
      <c r="B3" s="114"/>
      <c r="C3" s="120"/>
      <c r="P3" s="388"/>
    </row>
    <row r="4" spans="1:19" x14ac:dyDescent="0.2">
      <c r="A4" s="164">
        <f>'2-Expenditures'!A12</f>
        <v>0</v>
      </c>
      <c r="B4" s="318" t="s">
        <v>2274</v>
      </c>
      <c r="C4" s="319" t="s">
        <v>2407</v>
      </c>
      <c r="P4" s="156"/>
    </row>
    <row r="5" spans="1:19" ht="31.5" hidden="1" outlineLevel="1" x14ac:dyDescent="0.2">
      <c r="A5" s="164">
        <f>'2-Expenditures'!A13</f>
        <v>0</v>
      </c>
      <c r="B5" s="121" t="s">
        <v>2274</v>
      </c>
      <c r="C5" s="121" t="str">
        <f>INDEX('Salary and Cost Data'!$AJ$2:$AN$2,MATCH('2-Expenditures'!B13,'Salary and Cost Data'!$AJ$5:$AN$5,0))</f>
        <v>FY 2023-24</v>
      </c>
      <c r="D5" s="121"/>
      <c r="E5" s="121"/>
      <c r="F5" s="121"/>
      <c r="G5" s="121"/>
      <c r="H5" s="121"/>
      <c r="I5" s="121"/>
      <c r="J5" s="121"/>
      <c r="P5" s="153"/>
    </row>
    <row r="6" spans="1:19" ht="15.75" hidden="1" outlineLevel="1" x14ac:dyDescent="0.2">
      <c r="A6" s="164">
        <f>'2-Expenditures'!A14</f>
        <v>0</v>
      </c>
      <c r="B6" s="122"/>
      <c r="C6" s="120"/>
      <c r="P6" s="390"/>
    </row>
    <row r="7" spans="1:19" s="314" customFormat="1" ht="19.899999999999999" hidden="1" customHeight="1" outlineLevel="1" x14ac:dyDescent="0.2">
      <c r="A7" s="323">
        <f>'2-Expenditures'!A15</f>
        <v>0</v>
      </c>
      <c r="B7" s="118" t="s">
        <v>2395</v>
      </c>
      <c r="C7" s="373"/>
      <c r="D7" s="373"/>
      <c r="E7" s="373"/>
      <c r="F7" s="373"/>
      <c r="G7" s="373"/>
      <c r="H7" s="373"/>
      <c r="I7" s="373"/>
      <c r="J7"/>
      <c r="K7"/>
      <c r="P7" s="313"/>
      <c r="Q7" s="311"/>
    </row>
    <row r="8" spans="1:19" ht="25.5" hidden="1" outlineLevel="1" x14ac:dyDescent="0.2">
      <c r="A8" s="164" t="str">
        <f>'2-Expenditures'!A16</f>
        <v>Include?</v>
      </c>
      <c r="B8" s="353" t="s">
        <v>2317</v>
      </c>
      <c r="C8" s="553" t="s">
        <v>2337</v>
      </c>
      <c r="D8" s="553" t="s">
        <v>2287</v>
      </c>
      <c r="E8" s="569" t="s">
        <v>2292</v>
      </c>
      <c r="F8" s="569" t="s">
        <v>2293</v>
      </c>
      <c r="G8" s="569" t="s">
        <v>2294</v>
      </c>
      <c r="H8" s="569" t="s">
        <v>2295</v>
      </c>
      <c r="I8" s="555" t="s">
        <v>2314</v>
      </c>
      <c r="J8" s="555" t="s">
        <v>28</v>
      </c>
      <c r="L8" s="397" t="s">
        <v>2292</v>
      </c>
      <c r="M8" s="397" t="s">
        <v>2293</v>
      </c>
      <c r="N8" s="397" t="s">
        <v>2294</v>
      </c>
      <c r="O8" s="397" t="s">
        <v>2295</v>
      </c>
      <c r="P8" s="398" t="s">
        <v>2430</v>
      </c>
    </row>
    <row r="9" spans="1:19" hidden="1" outlineLevel="1" x14ac:dyDescent="0.2">
      <c r="A9" s="164" t="str">
        <f>'2-Expenditures'!A17</f>
        <v>Y</v>
      </c>
      <c r="B9" s="268" t="str">
        <f ca="1">IF(A9="N",B8,IF(LEN(B8)&lt;&gt;1,"A",IFERROR(CHAR(CODE(LOOKUP(2,1/($B$8:OFFSET(B9,-1,0)&lt;&gt;""),$B$8:OFFSET(B9,-1,0)))+1),"A")))</f>
        <v>A</v>
      </c>
      <c r="C9" s="552"/>
      <c r="D9" s="554"/>
      <c r="E9" s="154"/>
      <c r="F9" s="154"/>
      <c r="G9" s="154"/>
      <c r="H9" s="154"/>
      <c r="I9" s="551">
        <f>SUM(E9:H9)</f>
        <v>0</v>
      </c>
      <c r="J9" s="556"/>
      <c r="L9" s="399">
        <f t="shared" ref="L9:L24" si="0">IFERROR(E9/$I9,0)</f>
        <v>0</v>
      </c>
      <c r="M9" s="399">
        <f t="shared" ref="M9:M24" si="1">IFERROR(F9/$I9,0)</f>
        <v>0</v>
      </c>
      <c r="N9" s="399">
        <f t="shared" ref="N9:N24" si="2">IFERROR(G9/$I9,0)</f>
        <v>0</v>
      </c>
      <c r="O9" s="399">
        <f t="shared" ref="O9:O24" si="3">IFERROR(H9/$I9,0)</f>
        <v>0</v>
      </c>
      <c r="P9" s="400" t="str">
        <f t="shared" ref="P9:P24" si="4">IF(I9&gt;0,SUM(L9:O9)=1,"")</f>
        <v/>
      </c>
      <c r="R9" s="155"/>
      <c r="S9" s="155"/>
    </row>
    <row r="10" spans="1:19" hidden="1" outlineLevel="1" x14ac:dyDescent="0.2">
      <c r="A10" s="164" t="str">
        <f>'2-Expenditures'!A18</f>
        <v>Y</v>
      </c>
      <c r="B10" s="268" t="str">
        <f ca="1">IF(A10="N",B9,IF(LEN(B9)&lt;&gt;1,"A",IFERROR(CHAR(CODE(LOOKUP(2,1/($B$8:OFFSET(B10,-1,0)&lt;&gt;""),$B$8:OFFSET(B10,-1,0)))+1),"A")))</f>
        <v>B</v>
      </c>
      <c r="C10" s="552"/>
      <c r="D10" s="554"/>
      <c r="E10" s="154"/>
      <c r="F10" s="154"/>
      <c r="G10" s="154"/>
      <c r="H10" s="154"/>
      <c r="I10" s="551">
        <f t="shared" ref="I10:I23" si="5">SUM(E10:H10)</f>
        <v>0</v>
      </c>
      <c r="J10" s="556"/>
      <c r="L10" s="399">
        <f t="shared" si="0"/>
        <v>0</v>
      </c>
      <c r="M10" s="399">
        <f t="shared" si="1"/>
        <v>0</v>
      </c>
      <c r="N10" s="399">
        <f t="shared" si="2"/>
        <v>0</v>
      </c>
      <c r="O10" s="399">
        <f t="shared" si="3"/>
        <v>0</v>
      </c>
      <c r="P10" s="400" t="str">
        <f t="shared" si="4"/>
        <v/>
      </c>
    </row>
    <row r="11" spans="1:19" hidden="1" outlineLevel="1" x14ac:dyDescent="0.2">
      <c r="A11" s="164" t="str">
        <f>'2-Expenditures'!A19</f>
        <v>Y</v>
      </c>
      <c r="B11" s="268" t="str">
        <f ca="1">IF(A11="N",B10,IF(LEN(B10)&lt;&gt;1,"A",IFERROR(CHAR(CODE(LOOKUP(2,1/($B$8:OFFSET(B11,-1,0)&lt;&gt;""),$B$8:OFFSET(B11,-1,0)))+1),"A")))</f>
        <v>C</v>
      </c>
      <c r="C11" s="552"/>
      <c r="D11" s="554"/>
      <c r="E11" s="154"/>
      <c r="F11" s="154"/>
      <c r="G11" s="154"/>
      <c r="H11" s="154"/>
      <c r="I11" s="551">
        <f t="shared" si="5"/>
        <v>0</v>
      </c>
      <c r="J11" s="556"/>
      <c r="L11" s="399">
        <f t="shared" si="0"/>
        <v>0</v>
      </c>
      <c r="M11" s="399">
        <f t="shared" si="1"/>
        <v>0</v>
      </c>
      <c r="N11" s="399">
        <f t="shared" si="2"/>
        <v>0</v>
      </c>
      <c r="O11" s="399">
        <f t="shared" si="3"/>
        <v>0</v>
      </c>
      <c r="P11" s="400" t="str">
        <f t="shared" si="4"/>
        <v/>
      </c>
    </row>
    <row r="12" spans="1:19" hidden="1" outlineLevel="1" x14ac:dyDescent="0.2">
      <c r="A12" s="164" t="str">
        <f>'2-Expenditures'!A20</f>
        <v>Y</v>
      </c>
      <c r="B12" s="268" t="str">
        <f ca="1">IF(A12="N",B11,IF(LEN(B11)&lt;&gt;1,"A",IFERROR(CHAR(CODE(LOOKUP(2,1/($B$8:OFFSET(B12,-1,0)&lt;&gt;""),$B$8:OFFSET(B12,-1,0)))+1),"A")))</f>
        <v>D</v>
      </c>
      <c r="C12" s="552"/>
      <c r="D12" s="554"/>
      <c r="E12" s="154"/>
      <c r="F12" s="154"/>
      <c r="G12" s="154"/>
      <c r="H12" s="154"/>
      <c r="I12" s="551">
        <f t="shared" si="5"/>
        <v>0</v>
      </c>
      <c r="J12" s="556"/>
      <c r="L12" s="399">
        <f t="shared" si="0"/>
        <v>0</v>
      </c>
      <c r="M12" s="399">
        <f t="shared" si="1"/>
        <v>0</v>
      </c>
      <c r="N12" s="399">
        <f t="shared" si="2"/>
        <v>0</v>
      </c>
      <c r="O12" s="399">
        <f t="shared" si="3"/>
        <v>0</v>
      </c>
      <c r="P12" s="400" t="str">
        <f t="shared" si="4"/>
        <v/>
      </c>
    </row>
    <row r="13" spans="1:19" ht="13.5" hidden="1" outlineLevel="1" thickBot="1" x14ac:dyDescent="0.25">
      <c r="A13" s="164" t="str">
        <f>'2-Expenditures'!A21</f>
        <v>Y</v>
      </c>
      <c r="B13" s="268" t="str">
        <f ca="1">IF(A13="N",B12,IF(LEN(B12)&lt;&gt;1,"A",IFERROR(CHAR(CODE(LOOKUP(2,1/($B$8:OFFSET(B13,-1,0)&lt;&gt;""),$B$8:OFFSET(B13,-1,0)))+1),"A")))</f>
        <v>E</v>
      </c>
      <c r="C13" s="552"/>
      <c r="D13" s="554"/>
      <c r="E13" s="154"/>
      <c r="F13" s="154"/>
      <c r="G13" s="154"/>
      <c r="H13" s="154"/>
      <c r="I13" s="551">
        <f t="shared" si="5"/>
        <v>0</v>
      </c>
      <c r="J13" s="556"/>
      <c r="L13" s="399">
        <f t="shared" si="0"/>
        <v>0</v>
      </c>
      <c r="M13" s="399">
        <f t="shared" si="1"/>
        <v>0</v>
      </c>
      <c r="N13" s="399">
        <f t="shared" si="2"/>
        <v>0</v>
      </c>
      <c r="O13" s="399">
        <f t="shared" si="3"/>
        <v>0</v>
      </c>
      <c r="P13" s="400" t="str">
        <f t="shared" si="4"/>
        <v/>
      </c>
    </row>
    <row r="14" spans="1:19" hidden="1" outlineLevel="2" x14ac:dyDescent="0.2">
      <c r="A14" s="164" t="str">
        <f>'2-Expenditures'!A22</f>
        <v>N</v>
      </c>
      <c r="B14" s="268" t="str">
        <f ca="1">IF(A14="N",B13,IF(LEN(B13)&lt;&gt;1,"A",IFERROR(CHAR(CODE(LOOKUP(2,1/($B$8:OFFSET(B14,-1,0)&lt;&gt;""),$B$8:OFFSET(B14,-1,0)))+1),"A")))</f>
        <v>E</v>
      </c>
      <c r="C14" s="552"/>
      <c r="D14" s="554"/>
      <c r="E14" s="154"/>
      <c r="F14" s="154"/>
      <c r="G14" s="154"/>
      <c r="H14" s="154"/>
      <c r="I14" s="551">
        <f t="shared" si="5"/>
        <v>0</v>
      </c>
      <c r="J14" s="556"/>
      <c r="L14" s="399">
        <f t="shared" si="0"/>
        <v>0</v>
      </c>
      <c r="M14" s="399">
        <f t="shared" si="1"/>
        <v>0</v>
      </c>
      <c r="N14" s="399">
        <f t="shared" si="2"/>
        <v>0</v>
      </c>
      <c r="O14" s="399">
        <f t="shared" si="3"/>
        <v>0</v>
      </c>
      <c r="P14" s="400" t="str">
        <f t="shared" si="4"/>
        <v/>
      </c>
    </row>
    <row r="15" spans="1:19" hidden="1" outlineLevel="2" x14ac:dyDescent="0.2">
      <c r="A15" s="164" t="str">
        <f>'2-Expenditures'!A23</f>
        <v>N</v>
      </c>
      <c r="B15" s="268" t="str">
        <f ca="1">IF(A15="N",B14,IF(LEN(B14)&lt;&gt;1,"A",IFERROR(CHAR(CODE(LOOKUP(2,1/($B$8:OFFSET(B15,-1,0)&lt;&gt;""),$B$8:OFFSET(B15,-1,0)))+1),"A")))</f>
        <v>E</v>
      </c>
      <c r="C15" s="552"/>
      <c r="D15" s="554"/>
      <c r="E15" s="154"/>
      <c r="F15" s="154"/>
      <c r="G15" s="154"/>
      <c r="H15" s="154"/>
      <c r="I15" s="551">
        <f t="shared" si="5"/>
        <v>0</v>
      </c>
      <c r="J15" s="556"/>
      <c r="L15" s="399">
        <f t="shared" si="0"/>
        <v>0</v>
      </c>
      <c r="M15" s="399">
        <f t="shared" si="1"/>
        <v>0</v>
      </c>
      <c r="N15" s="399">
        <f t="shared" si="2"/>
        <v>0</v>
      </c>
      <c r="O15" s="399">
        <f t="shared" si="3"/>
        <v>0</v>
      </c>
      <c r="P15" s="400" t="str">
        <f t="shared" si="4"/>
        <v/>
      </c>
    </row>
    <row r="16" spans="1:19" hidden="1" outlineLevel="2" x14ac:dyDescent="0.2">
      <c r="A16" s="164" t="str">
        <f>'2-Expenditures'!A24</f>
        <v>N</v>
      </c>
      <c r="B16" s="268" t="str">
        <f ca="1">IF(A16="N",B15,IF(LEN(B15)&lt;&gt;1,"A",IFERROR(CHAR(CODE(LOOKUP(2,1/($B$8:OFFSET(B16,-1,0)&lt;&gt;""),$B$8:OFFSET(B16,-1,0)))+1),"A")))</f>
        <v>E</v>
      </c>
      <c r="C16" s="552"/>
      <c r="D16" s="554"/>
      <c r="E16" s="154"/>
      <c r="F16" s="154"/>
      <c r="G16" s="154"/>
      <c r="H16" s="154"/>
      <c r="I16" s="551">
        <f t="shared" si="5"/>
        <v>0</v>
      </c>
      <c r="J16" s="556"/>
      <c r="L16" s="399">
        <f t="shared" si="0"/>
        <v>0</v>
      </c>
      <c r="M16" s="399">
        <f t="shared" si="1"/>
        <v>0</v>
      </c>
      <c r="N16" s="399">
        <f t="shared" si="2"/>
        <v>0</v>
      </c>
      <c r="O16" s="399">
        <f t="shared" si="3"/>
        <v>0</v>
      </c>
      <c r="P16" s="400" t="str">
        <f t="shared" si="4"/>
        <v/>
      </c>
    </row>
    <row r="17" spans="1:17" hidden="1" outlineLevel="2" x14ac:dyDescent="0.2">
      <c r="A17" s="164" t="str">
        <f>'2-Expenditures'!A25</f>
        <v>N</v>
      </c>
      <c r="B17" s="268" t="str">
        <f ca="1">IF(A17="N",B16,IF(LEN(B16)&lt;&gt;1,"A",IFERROR(CHAR(CODE(LOOKUP(2,1/($B$8:OFFSET(B17,-1,0)&lt;&gt;""),$B$8:OFFSET(B17,-1,0)))+1),"A")))</f>
        <v>E</v>
      </c>
      <c r="C17" s="552"/>
      <c r="D17" s="554"/>
      <c r="E17" s="154"/>
      <c r="F17" s="154"/>
      <c r="G17" s="154"/>
      <c r="H17" s="154"/>
      <c r="I17" s="551">
        <f t="shared" si="5"/>
        <v>0</v>
      </c>
      <c r="J17" s="556"/>
      <c r="L17" s="399">
        <f t="shared" si="0"/>
        <v>0</v>
      </c>
      <c r="M17" s="399">
        <f t="shared" si="1"/>
        <v>0</v>
      </c>
      <c r="N17" s="399">
        <f t="shared" si="2"/>
        <v>0</v>
      </c>
      <c r="O17" s="399">
        <f t="shared" si="3"/>
        <v>0</v>
      </c>
      <c r="P17" s="400" t="str">
        <f t="shared" si="4"/>
        <v/>
      </c>
    </row>
    <row r="18" spans="1:17" hidden="1" outlineLevel="2" x14ac:dyDescent="0.2">
      <c r="A18" s="164" t="str">
        <f>'2-Expenditures'!A26</f>
        <v>N</v>
      </c>
      <c r="B18" s="268" t="str">
        <f ca="1">IF(A18="N",B17,IF(LEN(B17)&lt;&gt;1,"A",IFERROR(CHAR(CODE(LOOKUP(2,1/($B$8:OFFSET(B18,-1,0)&lt;&gt;""),$B$8:OFFSET(B18,-1,0)))+1),"A")))</f>
        <v>E</v>
      </c>
      <c r="C18" s="552"/>
      <c r="D18" s="554"/>
      <c r="E18" s="154"/>
      <c r="F18" s="154"/>
      <c r="G18" s="154"/>
      <c r="H18" s="154"/>
      <c r="I18" s="551">
        <f t="shared" si="5"/>
        <v>0</v>
      </c>
      <c r="J18" s="556"/>
      <c r="L18" s="399">
        <f t="shared" si="0"/>
        <v>0</v>
      </c>
      <c r="M18" s="399">
        <f t="shared" si="1"/>
        <v>0</v>
      </c>
      <c r="N18" s="399">
        <f t="shared" si="2"/>
        <v>0</v>
      </c>
      <c r="O18" s="399">
        <f t="shared" si="3"/>
        <v>0</v>
      </c>
      <c r="P18" s="400" t="str">
        <f t="shared" si="4"/>
        <v/>
      </c>
    </row>
    <row r="19" spans="1:17" hidden="1" outlineLevel="2" x14ac:dyDescent="0.2">
      <c r="A19" s="164" t="str">
        <f>'2-Expenditures'!A27</f>
        <v>N</v>
      </c>
      <c r="B19" s="268" t="str">
        <f ca="1">IF(A19="N",B18,IF(LEN(B18)&lt;&gt;1,"A",IFERROR(CHAR(CODE(LOOKUP(2,1/($B$8:OFFSET(B19,-1,0)&lt;&gt;""),$B$8:OFFSET(B19,-1,0)))+1),"A")))</f>
        <v>E</v>
      </c>
      <c r="C19" s="552"/>
      <c r="D19" s="554"/>
      <c r="E19" s="154"/>
      <c r="F19" s="154"/>
      <c r="G19" s="154"/>
      <c r="H19" s="154"/>
      <c r="I19" s="551">
        <f t="shared" si="5"/>
        <v>0</v>
      </c>
      <c r="J19" s="556"/>
      <c r="L19" s="399">
        <f t="shared" si="0"/>
        <v>0</v>
      </c>
      <c r="M19" s="399">
        <f t="shared" si="1"/>
        <v>0</v>
      </c>
      <c r="N19" s="399">
        <f t="shared" si="2"/>
        <v>0</v>
      </c>
      <c r="O19" s="399">
        <f t="shared" si="3"/>
        <v>0</v>
      </c>
      <c r="P19" s="400" t="str">
        <f t="shared" si="4"/>
        <v/>
      </c>
    </row>
    <row r="20" spans="1:17" hidden="1" outlineLevel="2" x14ac:dyDescent="0.2">
      <c r="A20" s="164" t="str">
        <f>'2-Expenditures'!A28</f>
        <v>N</v>
      </c>
      <c r="B20" s="268" t="str">
        <f ca="1">IF(A20="N",B19,IF(LEN(B19)&lt;&gt;1,"A",IFERROR(CHAR(CODE(LOOKUP(2,1/($B$8:OFFSET(B20,-1,0)&lt;&gt;""),$B$8:OFFSET(B20,-1,0)))+1),"A")))</f>
        <v>E</v>
      </c>
      <c r="C20" s="552"/>
      <c r="D20" s="554"/>
      <c r="E20" s="154"/>
      <c r="F20" s="154"/>
      <c r="G20" s="154"/>
      <c r="H20" s="154"/>
      <c r="I20" s="551">
        <f t="shared" si="5"/>
        <v>0</v>
      </c>
      <c r="J20" s="556"/>
      <c r="L20" s="399">
        <f t="shared" si="0"/>
        <v>0</v>
      </c>
      <c r="M20" s="399">
        <f t="shared" si="1"/>
        <v>0</v>
      </c>
      <c r="N20" s="399">
        <f t="shared" si="2"/>
        <v>0</v>
      </c>
      <c r="O20" s="399">
        <f t="shared" si="3"/>
        <v>0</v>
      </c>
      <c r="P20" s="400" t="str">
        <f t="shared" si="4"/>
        <v/>
      </c>
    </row>
    <row r="21" spans="1:17" hidden="1" outlineLevel="2" x14ac:dyDescent="0.2">
      <c r="A21" s="164" t="str">
        <f>'2-Expenditures'!A29</f>
        <v>N</v>
      </c>
      <c r="B21" s="268" t="str">
        <f ca="1">IF(A21="N",B20,IF(LEN(B20)&lt;&gt;1,"A",IFERROR(CHAR(CODE(LOOKUP(2,1/($B$8:OFFSET(B21,-1,0)&lt;&gt;""),$B$8:OFFSET(B21,-1,0)))+1),"A")))</f>
        <v>E</v>
      </c>
      <c r="C21" s="552"/>
      <c r="D21" s="554"/>
      <c r="E21" s="154"/>
      <c r="F21" s="154"/>
      <c r="G21" s="154"/>
      <c r="H21" s="154"/>
      <c r="I21" s="551">
        <f t="shared" si="5"/>
        <v>0</v>
      </c>
      <c r="J21" s="556"/>
      <c r="L21" s="399">
        <f t="shared" si="0"/>
        <v>0</v>
      </c>
      <c r="M21" s="399">
        <f t="shared" si="1"/>
        <v>0</v>
      </c>
      <c r="N21" s="399">
        <f t="shared" si="2"/>
        <v>0</v>
      </c>
      <c r="O21" s="399">
        <f t="shared" si="3"/>
        <v>0</v>
      </c>
      <c r="P21" s="400" t="str">
        <f t="shared" si="4"/>
        <v/>
      </c>
    </row>
    <row r="22" spans="1:17" hidden="1" outlineLevel="2" x14ac:dyDescent="0.2">
      <c r="A22" s="164" t="str">
        <f>'2-Expenditures'!A30</f>
        <v>N</v>
      </c>
      <c r="B22" s="268" t="str">
        <f ca="1">IF(A22="N",B21,IF(LEN(B21)&lt;&gt;1,"A",IFERROR(CHAR(CODE(LOOKUP(2,1/($B$8:OFFSET(B22,-1,0)&lt;&gt;""),$B$8:OFFSET(B22,-1,0)))+1),"A")))</f>
        <v>E</v>
      </c>
      <c r="C22" s="552"/>
      <c r="D22" s="554"/>
      <c r="E22" s="154"/>
      <c r="F22" s="154"/>
      <c r="G22" s="154"/>
      <c r="H22" s="154"/>
      <c r="I22" s="551">
        <f t="shared" si="5"/>
        <v>0</v>
      </c>
      <c r="J22" s="556"/>
      <c r="L22" s="399">
        <f t="shared" si="0"/>
        <v>0</v>
      </c>
      <c r="M22" s="399">
        <f t="shared" si="1"/>
        <v>0</v>
      </c>
      <c r="N22" s="399">
        <f t="shared" si="2"/>
        <v>0</v>
      </c>
      <c r="O22" s="399">
        <f t="shared" si="3"/>
        <v>0</v>
      </c>
      <c r="P22" s="400" t="str">
        <f t="shared" si="4"/>
        <v/>
      </c>
    </row>
    <row r="23" spans="1:17" ht="13.5" hidden="1" outlineLevel="2" thickBot="1" x14ac:dyDescent="0.25">
      <c r="A23" s="164" t="str">
        <f>'2-Expenditures'!A31</f>
        <v>N</v>
      </c>
      <c r="B23" s="268" t="str">
        <f ca="1">IF(A23="N",B22,IF(LEN(B22)&lt;&gt;1,"A",IFERROR(CHAR(CODE(LOOKUP(2,1/($B$8:OFFSET(B23,-1,0)&lt;&gt;""),$B$8:OFFSET(B23,-1,0)))+1),"A")))</f>
        <v>E</v>
      </c>
      <c r="C23" s="552"/>
      <c r="D23" s="554"/>
      <c r="E23" s="154"/>
      <c r="F23" s="154"/>
      <c r="G23" s="154"/>
      <c r="H23" s="154"/>
      <c r="I23" s="551">
        <f t="shared" si="5"/>
        <v>0</v>
      </c>
      <c r="J23" s="556"/>
      <c r="L23" s="399">
        <f t="shared" si="0"/>
        <v>0</v>
      </c>
      <c r="M23" s="399">
        <f t="shared" si="1"/>
        <v>0</v>
      </c>
      <c r="N23" s="399">
        <f t="shared" si="2"/>
        <v>0</v>
      </c>
      <c r="O23" s="399">
        <f t="shared" si="3"/>
        <v>0</v>
      </c>
      <c r="P23" s="400" t="str">
        <f t="shared" si="4"/>
        <v/>
      </c>
    </row>
    <row r="24" spans="1:17" ht="13.5" hidden="1" outlineLevel="1" collapsed="1" thickTop="1" x14ac:dyDescent="0.2">
      <c r="A24" s="164">
        <f>'2-Expenditures'!A32</f>
        <v>0</v>
      </c>
      <c r="B24" s="354" t="str">
        <f ca="1">IFERROR(CHAR(CODE(LOOKUP(2,1/(B9:OFFSET(B24,-1,0)&lt;&gt;""),B9:OFFSET(B24,-1,0)))+1),"A")</f>
        <v>F</v>
      </c>
      <c r="C24" s="374" t="s">
        <v>2313</v>
      </c>
      <c r="D24" s="375">
        <f ca="1">SUMIFS(D9:OFFSET(D24,-1,0),$A9:OFFSET($A24,-1,0),"Y")</f>
        <v>0</v>
      </c>
      <c r="E24" s="380">
        <f ca="1">SUMIFS(E9:OFFSET(E24,-1,0),$A9:OFFSET($A24,-1,0),"Y")</f>
        <v>0</v>
      </c>
      <c r="F24" s="380">
        <f ca="1">SUMIFS(F9:OFFSET(F24,-1,0),$A9:OFFSET($A24,-1,0),"Y")</f>
        <v>0</v>
      </c>
      <c r="G24" s="380">
        <f ca="1">SUMIFS(G9:OFFSET(G24,-1,0),$A9:OFFSET($A24,-1,0),"Y")</f>
        <v>0</v>
      </c>
      <c r="H24" s="380">
        <f ca="1">SUMIFS(H9:OFFSET(H24,-1,0),$A9:OFFSET($A24,-1,0),"Y")</f>
        <v>0</v>
      </c>
      <c r="I24" s="376">
        <f ca="1">SUMIFS(I9:OFFSET(I24,-1,0),$A9:OFFSET($A24,-1,0),"Y")</f>
        <v>0</v>
      </c>
      <c r="J24" s="376"/>
      <c r="L24" s="399">
        <f t="shared" ca="1" si="0"/>
        <v>0</v>
      </c>
      <c r="M24" s="399">
        <f t="shared" ca="1" si="1"/>
        <v>0</v>
      </c>
      <c r="N24" s="399">
        <f t="shared" ca="1" si="2"/>
        <v>0</v>
      </c>
      <c r="O24" s="399">
        <f t="shared" ca="1" si="3"/>
        <v>0</v>
      </c>
      <c r="P24" s="400" t="str">
        <f t="shared" ca="1" si="4"/>
        <v/>
      </c>
      <c r="Q24" s="182" t="s">
        <v>2530</v>
      </c>
    </row>
    <row r="25" spans="1:17" hidden="1" outlineLevel="1" x14ac:dyDescent="0.2">
      <c r="A25" s="164">
        <f>'2-Expenditures'!A70</f>
        <v>0</v>
      </c>
      <c r="C25" s="115" t="s">
        <v>2631</v>
      </c>
      <c r="D25" s="116">
        <f>SUMIF('3-Fund Source (Formulaic)'!$L$13:$L$69,'Additional Line Item Detail'!$C25,'3-Fund Source (Formulaic)'!D$13:D$69)</f>
        <v>0</v>
      </c>
      <c r="E25" s="116">
        <f>SUMIF('3-Fund Source (Formulaic)'!$L$13:$L$69,'Additional Line Item Detail'!$C25,'3-Fund Source (Formulaic)'!E$13:E$69)</f>
        <v>0</v>
      </c>
      <c r="F25" s="116">
        <f>SUMIF('3-Fund Source (Formulaic)'!$L$13:$L$69,'Additional Line Item Detail'!$C25,'3-Fund Source (Formulaic)'!F$13:F$69)</f>
        <v>0</v>
      </c>
      <c r="G25" s="116">
        <f>SUMIF('3-Fund Source (Formulaic)'!$L$13:$L$69,'Additional Line Item Detail'!$C25,'3-Fund Source (Formulaic)'!G$13:G$69)</f>
        <v>0</v>
      </c>
      <c r="H25" s="116">
        <f>SUMIF('3-Fund Source (Formulaic)'!$L$13:$L$69,'Additional Line Item Detail'!$C25,'3-Fund Source (Formulaic)'!H$13:H$69)</f>
        <v>0</v>
      </c>
      <c r="L25" s="157"/>
      <c r="M25" s="157"/>
      <c r="N25" s="157"/>
      <c r="O25" s="157"/>
      <c r="P25" s="156"/>
    </row>
    <row r="26" spans="1:17" hidden="1" outlineLevel="1" x14ac:dyDescent="0.2">
      <c r="A26" s="164">
        <f>'2-Expenditures'!A71</f>
        <v>0</v>
      </c>
      <c r="B26" s="102"/>
      <c r="C26" s="115" t="s">
        <v>2630</v>
      </c>
      <c r="D26" s="116">
        <f>SUMIF('3-Fund Source (Manual)'!$L$13:$L$69,'Additional Line Item Detail'!$C26,'3-Fund Source (Manual)'!D$13:D$69)</f>
        <v>0</v>
      </c>
      <c r="E26" s="116">
        <f>SUMIF('3-Fund Source (Manual)'!$L$13:$L$69,'Additional Line Item Detail'!$C26,'3-Fund Source (Manual)'!E$13:E$69)</f>
        <v>0</v>
      </c>
      <c r="F26" s="116">
        <f>SUMIF('3-Fund Source (Manual)'!$L$13:$L$69,'Additional Line Item Detail'!$C26,'3-Fund Source (Manual)'!F$13:F$69)</f>
        <v>0</v>
      </c>
      <c r="G26" s="116">
        <f>SUMIF('3-Fund Source (Manual)'!$L$13:$L$69,'Additional Line Item Detail'!$C26,'3-Fund Source (Manual)'!G$13:G$69)</f>
        <v>0</v>
      </c>
      <c r="H26" s="116">
        <f>SUMIF('3-Fund Source (Manual)'!$L$13:$L$69,'Additional Line Item Detail'!$C26,'3-Fund Source (Manual)'!H$13:H$69)</f>
        <v>0</v>
      </c>
      <c r="J26" s="116"/>
      <c r="L26" s="157"/>
      <c r="M26" s="157"/>
      <c r="N26" s="157"/>
      <c r="O26" s="157"/>
      <c r="P26" s="156"/>
    </row>
    <row r="27" spans="1:17" collapsed="1" x14ac:dyDescent="0.2">
      <c r="A27" s="164"/>
      <c r="B27" s="102"/>
      <c r="C27" s="115"/>
      <c r="J27" s="116"/>
      <c r="L27" s="157"/>
      <c r="M27" s="157"/>
      <c r="N27" s="157"/>
      <c r="O27" s="157"/>
      <c r="P27" s="156"/>
    </row>
    <row r="28" spans="1:17" ht="31.5" x14ac:dyDescent="0.2">
      <c r="A28" s="164">
        <f>'2-Expenditures'!A72</f>
        <v>0</v>
      </c>
      <c r="B28" s="121" t="s">
        <v>2275</v>
      </c>
      <c r="C28" s="121" t="str">
        <f>INDEX('Salary and Cost Data'!$AJ$2:$AN$2,MATCH('2-Expenditures'!B72,'Salary and Cost Data'!$AJ$5:$AN$5,0))</f>
        <v>FY 2024-25</v>
      </c>
      <c r="D28" s="121"/>
      <c r="E28" s="121"/>
      <c r="F28" s="121"/>
      <c r="G28" s="121"/>
      <c r="H28" s="121"/>
      <c r="I28" s="121"/>
      <c r="J28" s="121"/>
      <c r="P28" s="388"/>
    </row>
    <row r="29" spans="1:17" ht="15.75" x14ac:dyDescent="0.2">
      <c r="A29" s="164">
        <f>'2-Expenditures'!A73</f>
        <v>0</v>
      </c>
      <c r="B29" s="122"/>
      <c r="C29" s="120"/>
      <c r="P29" s="390"/>
    </row>
    <row r="30" spans="1:17" s="314" customFormat="1" ht="19.899999999999999" customHeight="1" x14ac:dyDescent="0.2">
      <c r="A30" s="323">
        <f>'2-Expenditures'!A74</f>
        <v>0</v>
      </c>
      <c r="B30" s="118" t="s">
        <v>2399</v>
      </c>
      <c r="C30" s="312"/>
      <c r="D30" s="312"/>
      <c r="E30" s="312"/>
      <c r="F30" s="312"/>
      <c r="G30" s="312"/>
      <c r="H30" s="312"/>
      <c r="I30" s="312"/>
      <c r="J30"/>
      <c r="K30"/>
      <c r="P30" s="313"/>
      <c r="Q30" s="311"/>
    </row>
    <row r="31" spans="1:17" ht="25.5" x14ac:dyDescent="0.2">
      <c r="A31" s="164" t="str">
        <f>'2-Expenditures'!A75</f>
        <v>Include?</v>
      </c>
      <c r="B31" s="353" t="s">
        <v>2317</v>
      </c>
      <c r="C31" s="553" t="s">
        <v>2337</v>
      </c>
      <c r="D31" s="553" t="s">
        <v>2287</v>
      </c>
      <c r="E31" s="569" t="s">
        <v>2292</v>
      </c>
      <c r="F31" s="569" t="s">
        <v>2293</v>
      </c>
      <c r="G31" s="569" t="s">
        <v>2294</v>
      </c>
      <c r="H31" s="569" t="s">
        <v>2295</v>
      </c>
      <c r="I31" s="555" t="s">
        <v>2314</v>
      </c>
      <c r="J31" s="555" t="s">
        <v>28</v>
      </c>
      <c r="L31" s="397" t="s">
        <v>2292</v>
      </c>
      <c r="M31" s="397" t="s">
        <v>2293</v>
      </c>
      <c r="N31" s="397" t="s">
        <v>2294</v>
      </c>
      <c r="O31" s="397" t="s">
        <v>2295</v>
      </c>
      <c r="P31" s="398" t="s">
        <v>2430</v>
      </c>
    </row>
    <row r="32" spans="1:17" x14ac:dyDescent="0.2">
      <c r="A32" s="164" t="str">
        <f>'2-Expenditures'!A76</f>
        <v>Y</v>
      </c>
      <c r="B32" s="268" t="str">
        <f ca="1">IF(A32="N",B31,IF(LEN(B31)&lt;&gt;1,"A",IFERROR(CHAR(CODE(LOOKUP(2,1/($B$31:OFFSET(B32,-1,0)&lt;&gt;""),$B$31:OFFSET(B32,-1,0)))+1),"A")))</f>
        <v>A</v>
      </c>
      <c r="C32" s="552"/>
      <c r="D32" s="554"/>
      <c r="E32" s="154"/>
      <c r="F32" s="154"/>
      <c r="G32" s="154"/>
      <c r="H32" s="154"/>
      <c r="I32" s="551">
        <f>SUM(E32:H32)</f>
        <v>0</v>
      </c>
      <c r="J32" s="556"/>
      <c r="L32" s="399">
        <f t="shared" ref="L32:L47" si="6">IFERROR(E32/$I32,0)</f>
        <v>0</v>
      </c>
      <c r="M32" s="399">
        <f t="shared" ref="M32:M47" si="7">IFERROR(F32/$I32,0)</f>
        <v>0</v>
      </c>
      <c r="N32" s="399">
        <f t="shared" ref="N32:N47" si="8">IFERROR(G32/$I32,0)</f>
        <v>0</v>
      </c>
      <c r="O32" s="399">
        <f t="shared" ref="O32:O47" si="9">IFERROR(H32/$I32,0)</f>
        <v>0</v>
      </c>
      <c r="P32" s="400" t="str">
        <f t="shared" ref="P32:P47" si="10">IF(I32&gt;0,SUM(L32:O32)=1,"")</f>
        <v/>
      </c>
    </row>
    <row r="33" spans="1:19" x14ac:dyDescent="0.2">
      <c r="A33" s="164" t="str">
        <f>'2-Expenditures'!A77</f>
        <v>Y</v>
      </c>
      <c r="B33" s="268" t="str">
        <f ca="1">IF(A33="N",B32,IF(LEN(B32)&lt;&gt;1,"A",IFERROR(CHAR(CODE(LOOKUP(2,1/($B$31:OFFSET(B33,-1,0)&lt;&gt;""),$B$31:OFFSET(B33,-1,0)))+1),"A")))</f>
        <v>B</v>
      </c>
      <c r="C33" s="552"/>
      <c r="D33" s="554"/>
      <c r="E33" s="154"/>
      <c r="F33" s="154"/>
      <c r="G33" s="154"/>
      <c r="H33" s="154"/>
      <c r="I33" s="551">
        <f t="shared" ref="I33:I46" si="11">SUM(E33:H33)</f>
        <v>0</v>
      </c>
      <c r="J33" s="556"/>
      <c r="L33" s="399">
        <f t="shared" si="6"/>
        <v>0</v>
      </c>
      <c r="M33" s="399">
        <f t="shared" si="7"/>
        <v>0</v>
      </c>
      <c r="N33" s="399">
        <f t="shared" si="8"/>
        <v>0</v>
      </c>
      <c r="O33" s="399">
        <f t="shared" si="9"/>
        <v>0</v>
      </c>
      <c r="P33" s="400" t="str">
        <f t="shared" si="10"/>
        <v/>
      </c>
    </row>
    <row r="34" spans="1:19" x14ac:dyDescent="0.2">
      <c r="A34" s="164" t="str">
        <f>'2-Expenditures'!A78</f>
        <v>Y</v>
      </c>
      <c r="B34" s="268" t="str">
        <f ca="1">IF(A34="N",B33,IF(LEN(B33)&lt;&gt;1,"A",IFERROR(CHAR(CODE(LOOKUP(2,1/($B$31:OFFSET(B34,-1,0)&lt;&gt;""),$B$31:OFFSET(B34,-1,0)))+1),"A")))</f>
        <v>C</v>
      </c>
      <c r="C34" s="552"/>
      <c r="D34" s="554"/>
      <c r="E34" s="154"/>
      <c r="F34" s="154"/>
      <c r="G34" s="154"/>
      <c r="H34" s="154"/>
      <c r="I34" s="551">
        <f t="shared" si="11"/>
        <v>0</v>
      </c>
      <c r="J34" s="556"/>
      <c r="L34" s="399">
        <f t="shared" si="6"/>
        <v>0</v>
      </c>
      <c r="M34" s="399">
        <f t="shared" si="7"/>
        <v>0</v>
      </c>
      <c r="N34" s="399">
        <f t="shared" si="8"/>
        <v>0</v>
      </c>
      <c r="O34" s="399">
        <f t="shared" si="9"/>
        <v>0</v>
      </c>
      <c r="P34" s="400" t="str">
        <f t="shared" si="10"/>
        <v/>
      </c>
    </row>
    <row r="35" spans="1:19" ht="12.75" customHeight="1" x14ac:dyDescent="0.2">
      <c r="A35" s="164" t="str">
        <f>'2-Expenditures'!A79</f>
        <v>Y</v>
      </c>
      <c r="B35" s="268" t="str">
        <f ca="1">IF(A35="N",B34,IF(LEN(B34)&lt;&gt;1,"A",IFERROR(CHAR(CODE(LOOKUP(2,1/($B$31:OFFSET(B35,-1,0)&lt;&gt;""),$B$31:OFFSET(B35,-1,0)))+1),"A")))</f>
        <v>D</v>
      </c>
      <c r="C35" s="552"/>
      <c r="D35" s="554"/>
      <c r="E35" s="154"/>
      <c r="F35" s="154"/>
      <c r="G35" s="154"/>
      <c r="H35" s="154"/>
      <c r="I35" s="551">
        <f t="shared" si="11"/>
        <v>0</v>
      </c>
      <c r="J35" s="556"/>
      <c r="L35" s="399">
        <f t="shared" si="6"/>
        <v>0</v>
      </c>
      <c r="M35" s="399">
        <f t="shared" si="7"/>
        <v>0</v>
      </c>
      <c r="N35" s="399">
        <f t="shared" si="8"/>
        <v>0</v>
      </c>
      <c r="O35" s="399">
        <f t="shared" si="9"/>
        <v>0</v>
      </c>
      <c r="P35" s="400" t="str">
        <f t="shared" si="10"/>
        <v/>
      </c>
    </row>
    <row r="36" spans="1:19" ht="12.75" customHeight="1" thickBot="1" x14ac:dyDescent="0.25">
      <c r="A36" s="164" t="str">
        <f>'2-Expenditures'!A80</f>
        <v>Y</v>
      </c>
      <c r="B36" s="268" t="str">
        <f ca="1">IF(A36="N",B35,IF(LEN(B35)&lt;&gt;1,"A",IFERROR(CHAR(CODE(LOOKUP(2,1/($B$31:OFFSET(B36,-1,0)&lt;&gt;""),$B$31:OFFSET(B36,-1,0)))+1),"A")))</f>
        <v>E</v>
      </c>
      <c r="C36" s="552"/>
      <c r="D36" s="554"/>
      <c r="E36" s="154"/>
      <c r="F36" s="154"/>
      <c r="G36" s="154"/>
      <c r="H36" s="154"/>
      <c r="I36" s="551">
        <f t="shared" si="11"/>
        <v>0</v>
      </c>
      <c r="J36" s="556"/>
      <c r="L36" s="399">
        <f t="shared" si="6"/>
        <v>0</v>
      </c>
      <c r="M36" s="399">
        <f t="shared" si="7"/>
        <v>0</v>
      </c>
      <c r="N36" s="399">
        <f t="shared" si="8"/>
        <v>0</v>
      </c>
      <c r="O36" s="399">
        <f t="shared" si="9"/>
        <v>0</v>
      </c>
      <c r="P36" s="400" t="str">
        <f t="shared" si="10"/>
        <v/>
      </c>
    </row>
    <row r="37" spans="1:19" ht="12.75" hidden="1" customHeight="1" outlineLevel="1" x14ac:dyDescent="0.2">
      <c r="A37" s="164" t="str">
        <f>'2-Expenditures'!A81</f>
        <v>N</v>
      </c>
      <c r="B37" s="268" t="str">
        <f ca="1">IF(A37="N",B36,IF(LEN(B36)&lt;&gt;1,"A",IFERROR(CHAR(CODE(LOOKUP(2,1/($B$31:OFFSET(B37,-1,0)&lt;&gt;""),$B$31:OFFSET(B37,-1,0)))+1),"A")))</f>
        <v>E</v>
      </c>
      <c r="C37" s="552"/>
      <c r="D37" s="554"/>
      <c r="E37" s="154"/>
      <c r="F37" s="154"/>
      <c r="G37" s="154"/>
      <c r="H37" s="154"/>
      <c r="I37" s="551">
        <f t="shared" si="11"/>
        <v>0</v>
      </c>
      <c r="J37" s="556"/>
      <c r="L37" s="399">
        <f t="shared" si="6"/>
        <v>0</v>
      </c>
      <c r="M37" s="399">
        <f t="shared" si="7"/>
        <v>0</v>
      </c>
      <c r="N37" s="399">
        <f t="shared" si="8"/>
        <v>0</v>
      </c>
      <c r="O37" s="399">
        <f t="shared" si="9"/>
        <v>0</v>
      </c>
      <c r="P37" s="400" t="str">
        <f t="shared" si="10"/>
        <v/>
      </c>
    </row>
    <row r="38" spans="1:19" ht="12.75" hidden="1" customHeight="1" outlineLevel="1" x14ac:dyDescent="0.2">
      <c r="A38" s="164" t="str">
        <f>'2-Expenditures'!A82</f>
        <v>N</v>
      </c>
      <c r="B38" s="268" t="str">
        <f ca="1">IF(A38="N",B37,IF(LEN(B37)&lt;&gt;1,"A",IFERROR(CHAR(CODE(LOOKUP(2,1/($B$31:OFFSET(B38,-1,0)&lt;&gt;""),$B$31:OFFSET(B38,-1,0)))+1),"A")))</f>
        <v>E</v>
      </c>
      <c r="C38" s="552"/>
      <c r="D38" s="554"/>
      <c r="E38" s="154"/>
      <c r="F38" s="154"/>
      <c r="G38" s="154"/>
      <c r="H38" s="154"/>
      <c r="I38" s="551">
        <f t="shared" si="11"/>
        <v>0</v>
      </c>
      <c r="J38" s="556"/>
      <c r="L38" s="399">
        <f t="shared" si="6"/>
        <v>0</v>
      </c>
      <c r="M38" s="399">
        <f t="shared" si="7"/>
        <v>0</v>
      </c>
      <c r="N38" s="399">
        <f t="shared" si="8"/>
        <v>0</v>
      </c>
      <c r="O38" s="399">
        <f t="shared" si="9"/>
        <v>0</v>
      </c>
      <c r="P38" s="400" t="str">
        <f t="shared" si="10"/>
        <v/>
      </c>
    </row>
    <row r="39" spans="1:19" ht="12.75" hidden="1" customHeight="1" outlineLevel="1" x14ac:dyDescent="0.2">
      <c r="A39" s="164" t="str">
        <f>'2-Expenditures'!A83</f>
        <v>N</v>
      </c>
      <c r="B39" s="268" t="str">
        <f ca="1">IF(A39="N",B38,IF(LEN(B38)&lt;&gt;1,"A",IFERROR(CHAR(CODE(LOOKUP(2,1/($B$31:OFFSET(B39,-1,0)&lt;&gt;""),$B$31:OFFSET(B39,-1,0)))+1),"A")))</f>
        <v>E</v>
      </c>
      <c r="C39" s="552"/>
      <c r="D39" s="554"/>
      <c r="E39" s="154"/>
      <c r="F39" s="154"/>
      <c r="G39" s="154"/>
      <c r="H39" s="154"/>
      <c r="I39" s="551">
        <f t="shared" si="11"/>
        <v>0</v>
      </c>
      <c r="J39" s="556"/>
      <c r="L39" s="399">
        <f t="shared" si="6"/>
        <v>0</v>
      </c>
      <c r="M39" s="399">
        <f t="shared" si="7"/>
        <v>0</v>
      </c>
      <c r="N39" s="399">
        <f t="shared" si="8"/>
        <v>0</v>
      </c>
      <c r="O39" s="399">
        <f t="shared" si="9"/>
        <v>0</v>
      </c>
      <c r="P39" s="400" t="str">
        <f t="shared" si="10"/>
        <v/>
      </c>
    </row>
    <row r="40" spans="1:19" ht="12.75" hidden="1" customHeight="1" outlineLevel="1" x14ac:dyDescent="0.2">
      <c r="A40" s="164" t="str">
        <f>'2-Expenditures'!A84</f>
        <v>N</v>
      </c>
      <c r="B40" s="268" t="str">
        <f ca="1">IF(A40="N",B39,IF(LEN(B39)&lt;&gt;1,"A",IFERROR(CHAR(CODE(LOOKUP(2,1/($B$31:OFFSET(B40,-1,0)&lt;&gt;""),$B$31:OFFSET(B40,-1,0)))+1),"A")))</f>
        <v>E</v>
      </c>
      <c r="C40" s="552"/>
      <c r="D40" s="554"/>
      <c r="E40" s="154"/>
      <c r="F40" s="154"/>
      <c r="G40" s="154"/>
      <c r="H40" s="154"/>
      <c r="I40" s="551">
        <f t="shared" si="11"/>
        <v>0</v>
      </c>
      <c r="J40" s="556"/>
      <c r="L40" s="399">
        <f t="shared" si="6"/>
        <v>0</v>
      </c>
      <c r="M40" s="399">
        <f t="shared" si="7"/>
        <v>0</v>
      </c>
      <c r="N40" s="399">
        <f t="shared" si="8"/>
        <v>0</v>
      </c>
      <c r="O40" s="399">
        <f t="shared" si="9"/>
        <v>0</v>
      </c>
      <c r="P40" s="400" t="str">
        <f t="shared" si="10"/>
        <v/>
      </c>
    </row>
    <row r="41" spans="1:19" ht="12.75" hidden="1" customHeight="1" outlineLevel="1" x14ac:dyDescent="0.2">
      <c r="A41" s="164" t="str">
        <f>'2-Expenditures'!A85</f>
        <v>N</v>
      </c>
      <c r="B41" s="268" t="str">
        <f ca="1">IF(A41="N",B40,IF(LEN(B40)&lt;&gt;1,"A",IFERROR(CHAR(CODE(LOOKUP(2,1/($B$31:OFFSET(B41,-1,0)&lt;&gt;""),$B$31:OFFSET(B41,-1,0)))+1),"A")))</f>
        <v>E</v>
      </c>
      <c r="C41" s="552"/>
      <c r="D41" s="554"/>
      <c r="E41" s="154"/>
      <c r="F41" s="154"/>
      <c r="G41" s="154"/>
      <c r="H41" s="154"/>
      <c r="I41" s="551">
        <f t="shared" si="11"/>
        <v>0</v>
      </c>
      <c r="J41" s="556"/>
      <c r="L41" s="399">
        <f t="shared" si="6"/>
        <v>0</v>
      </c>
      <c r="M41" s="399">
        <f t="shared" si="7"/>
        <v>0</v>
      </c>
      <c r="N41" s="399">
        <f t="shared" si="8"/>
        <v>0</v>
      </c>
      <c r="O41" s="399">
        <f t="shared" si="9"/>
        <v>0</v>
      </c>
      <c r="P41" s="400" t="str">
        <f t="shared" si="10"/>
        <v/>
      </c>
    </row>
    <row r="42" spans="1:19" ht="12.75" hidden="1" customHeight="1" outlineLevel="1" x14ac:dyDescent="0.2">
      <c r="A42" s="164" t="str">
        <f>'2-Expenditures'!A86</f>
        <v>N</v>
      </c>
      <c r="B42" s="268" t="str">
        <f ca="1">IF(A42="N",B41,IF(LEN(B41)&lt;&gt;1,"A",IFERROR(CHAR(CODE(LOOKUP(2,1/($B$31:OFFSET(B42,-1,0)&lt;&gt;""),$B$31:OFFSET(B42,-1,0)))+1),"A")))</f>
        <v>E</v>
      </c>
      <c r="C42" s="552"/>
      <c r="D42" s="554"/>
      <c r="E42" s="154"/>
      <c r="F42" s="154"/>
      <c r="G42" s="154"/>
      <c r="H42" s="154"/>
      <c r="I42" s="551">
        <f t="shared" si="11"/>
        <v>0</v>
      </c>
      <c r="J42" s="556"/>
      <c r="L42" s="399">
        <f t="shared" si="6"/>
        <v>0</v>
      </c>
      <c r="M42" s="399">
        <f t="shared" si="7"/>
        <v>0</v>
      </c>
      <c r="N42" s="399">
        <f t="shared" si="8"/>
        <v>0</v>
      </c>
      <c r="O42" s="399">
        <f t="shared" si="9"/>
        <v>0</v>
      </c>
      <c r="P42" s="400" t="str">
        <f t="shared" si="10"/>
        <v/>
      </c>
    </row>
    <row r="43" spans="1:19" ht="12.75" hidden="1" customHeight="1" outlineLevel="1" x14ac:dyDescent="0.2">
      <c r="A43" s="164" t="str">
        <f>'2-Expenditures'!A87</f>
        <v>N</v>
      </c>
      <c r="B43" s="268" t="str">
        <f ca="1">IF(A43="N",B42,IF(LEN(B42)&lt;&gt;1,"A",IFERROR(CHAR(CODE(LOOKUP(2,1/($B$31:OFFSET(B43,-1,0)&lt;&gt;""),$B$31:OFFSET(B43,-1,0)))+1),"A")))</f>
        <v>E</v>
      </c>
      <c r="C43" s="552"/>
      <c r="D43" s="554"/>
      <c r="E43" s="154"/>
      <c r="F43" s="154"/>
      <c r="G43" s="154"/>
      <c r="H43" s="154"/>
      <c r="I43" s="551">
        <f t="shared" si="11"/>
        <v>0</v>
      </c>
      <c r="J43" s="556"/>
      <c r="L43" s="399">
        <f t="shared" si="6"/>
        <v>0</v>
      </c>
      <c r="M43" s="399">
        <f t="shared" si="7"/>
        <v>0</v>
      </c>
      <c r="N43" s="399">
        <f t="shared" si="8"/>
        <v>0</v>
      </c>
      <c r="O43" s="399">
        <f t="shared" si="9"/>
        <v>0</v>
      </c>
      <c r="P43" s="400" t="str">
        <f t="shared" si="10"/>
        <v/>
      </c>
    </row>
    <row r="44" spans="1:19" ht="12.75" hidden="1" customHeight="1" outlineLevel="1" x14ac:dyDescent="0.2">
      <c r="A44" s="164" t="str">
        <f>'2-Expenditures'!A88</f>
        <v>N</v>
      </c>
      <c r="B44" s="268" t="str">
        <f ca="1">IF(A44="N",B43,IF(LEN(B43)&lt;&gt;1,"A",IFERROR(CHAR(CODE(LOOKUP(2,1/($B$31:OFFSET(B44,-1,0)&lt;&gt;""),$B$31:OFFSET(B44,-1,0)))+1),"A")))</f>
        <v>E</v>
      </c>
      <c r="C44" s="552"/>
      <c r="D44" s="554"/>
      <c r="E44" s="154"/>
      <c r="F44" s="154"/>
      <c r="G44" s="154"/>
      <c r="H44" s="154"/>
      <c r="I44" s="551">
        <f t="shared" si="11"/>
        <v>0</v>
      </c>
      <c r="J44" s="556"/>
      <c r="L44" s="399">
        <f t="shared" si="6"/>
        <v>0</v>
      </c>
      <c r="M44" s="399">
        <f t="shared" si="7"/>
        <v>0</v>
      </c>
      <c r="N44" s="399">
        <f t="shared" si="8"/>
        <v>0</v>
      </c>
      <c r="O44" s="399">
        <f t="shared" si="9"/>
        <v>0</v>
      </c>
      <c r="P44" s="400" t="str">
        <f t="shared" si="10"/>
        <v/>
      </c>
    </row>
    <row r="45" spans="1:19" ht="12.75" hidden="1" customHeight="1" outlineLevel="1" x14ac:dyDescent="0.2">
      <c r="A45" s="164" t="str">
        <f>'2-Expenditures'!A89</f>
        <v>N</v>
      </c>
      <c r="B45" s="268" t="str">
        <f ca="1">IF(A45="N",B44,IF(LEN(B44)&lt;&gt;1,"A",IFERROR(CHAR(CODE(LOOKUP(2,1/($B$31:OFFSET(B45,-1,0)&lt;&gt;""),$B$31:OFFSET(B45,-1,0)))+1),"A")))</f>
        <v>E</v>
      </c>
      <c r="C45" s="552"/>
      <c r="D45" s="554"/>
      <c r="E45" s="154"/>
      <c r="F45" s="154"/>
      <c r="G45" s="154"/>
      <c r="H45" s="154"/>
      <c r="I45" s="551">
        <f t="shared" si="11"/>
        <v>0</v>
      </c>
      <c r="J45" s="556"/>
      <c r="L45" s="399">
        <f t="shared" si="6"/>
        <v>0</v>
      </c>
      <c r="M45" s="399">
        <f t="shared" si="7"/>
        <v>0</v>
      </c>
      <c r="N45" s="399">
        <f t="shared" si="8"/>
        <v>0</v>
      </c>
      <c r="O45" s="399">
        <f t="shared" si="9"/>
        <v>0</v>
      </c>
      <c r="P45" s="400" t="str">
        <f t="shared" si="10"/>
        <v/>
      </c>
    </row>
    <row r="46" spans="1:19" ht="12.75" hidden="1" customHeight="1" outlineLevel="1" thickBot="1" x14ac:dyDescent="0.25">
      <c r="A46" s="164" t="str">
        <f>'2-Expenditures'!A90</f>
        <v>N</v>
      </c>
      <c r="B46" s="268" t="str">
        <f ca="1">IF(A46="N",B45,IF(LEN(B45)&lt;&gt;1,"A",IFERROR(CHAR(CODE(LOOKUP(2,1/($B$31:OFFSET(B46,-1,0)&lt;&gt;""),$B$31:OFFSET(B46,-1,0)))+1),"A")))</f>
        <v>E</v>
      </c>
      <c r="C46" s="552"/>
      <c r="D46" s="554"/>
      <c r="E46" s="154"/>
      <c r="F46" s="154"/>
      <c r="G46" s="154"/>
      <c r="H46" s="154"/>
      <c r="I46" s="551">
        <f t="shared" si="11"/>
        <v>0</v>
      </c>
      <c r="J46" s="556"/>
      <c r="L46" s="399">
        <f t="shared" si="6"/>
        <v>0</v>
      </c>
      <c r="M46" s="399">
        <f t="shared" si="7"/>
        <v>0</v>
      </c>
      <c r="N46" s="399">
        <f t="shared" si="8"/>
        <v>0</v>
      </c>
      <c r="O46" s="399">
        <f t="shared" si="9"/>
        <v>0</v>
      </c>
      <c r="P46" s="400" t="str">
        <f t="shared" si="10"/>
        <v/>
      </c>
    </row>
    <row r="47" spans="1:19" ht="13.5" collapsed="1" thickTop="1" x14ac:dyDescent="0.2">
      <c r="A47" s="164">
        <f>'2-Expenditures'!A91</f>
        <v>0</v>
      </c>
      <c r="B47" s="354" t="str">
        <f ca="1">IFERROR(CHAR(CODE(LOOKUP(2,1/(B32:OFFSET(B47,-1,0)&lt;&gt;""),B32:OFFSET(B47,-1,0)))+1),"A")</f>
        <v>F</v>
      </c>
      <c r="C47" s="374" t="s">
        <v>2313</v>
      </c>
      <c r="D47" s="375">
        <f ca="1">SUMIFS(D32:OFFSET(D47,-1,0),$A32:OFFSET($A47,-1,0),"Y")</f>
        <v>0</v>
      </c>
      <c r="E47" s="380">
        <f ca="1">SUMIFS(E32:OFFSET(E47,-1,0),$A32:OFFSET($A47,-1,0),"Y")</f>
        <v>0</v>
      </c>
      <c r="F47" s="380">
        <f ca="1">SUMIFS(F32:OFFSET(F47,-1,0),$A32:OFFSET($A47,-1,0),"Y")</f>
        <v>0</v>
      </c>
      <c r="G47" s="380">
        <f ca="1">SUMIFS(G32:OFFSET(G47,-1,0),$A32:OFFSET($A47,-1,0),"Y")</f>
        <v>0</v>
      </c>
      <c r="H47" s="380">
        <f ca="1">SUMIFS(H32:OFFSET(H47,-1,0),$A32:OFFSET($A47,-1,0),"Y")</f>
        <v>0</v>
      </c>
      <c r="I47" s="376">
        <f ca="1">SUMIFS(I32:OFFSET(I47,-1,0),$A32:OFFSET($A47,-1,0),"Y")</f>
        <v>0</v>
      </c>
      <c r="J47" s="376"/>
      <c r="L47" s="399">
        <f t="shared" ca="1" si="6"/>
        <v>0</v>
      </c>
      <c r="M47" s="399">
        <f t="shared" ca="1" si="7"/>
        <v>0</v>
      </c>
      <c r="N47" s="399">
        <f t="shared" ca="1" si="8"/>
        <v>0</v>
      </c>
      <c r="O47" s="399">
        <f t="shared" ca="1" si="9"/>
        <v>0</v>
      </c>
      <c r="P47" s="400" t="str">
        <f t="shared" ca="1" si="10"/>
        <v/>
      </c>
      <c r="Q47" s="182" t="s">
        <v>2530</v>
      </c>
    </row>
    <row r="48" spans="1:19" s="115" customFormat="1" x14ac:dyDescent="0.2">
      <c r="A48" s="164">
        <f>'2-Expenditures'!A129</f>
        <v>0</v>
      </c>
      <c r="B48" s="116"/>
      <c r="C48" s="115" t="s">
        <v>2631</v>
      </c>
      <c r="D48" s="116">
        <f>SUMIF('3-Fund Source (Formulaic)'!$L$72:$L$128,'Additional Line Item Detail'!$C48,'3-Fund Source (Formulaic)'!D$72:D$128)</f>
        <v>0</v>
      </c>
      <c r="E48" s="116">
        <f>SUMIF('3-Fund Source (Formulaic)'!$L$72:$L$128,'Additional Line Item Detail'!$C48,'3-Fund Source (Formulaic)'!E$72:E$128)</f>
        <v>0</v>
      </c>
      <c r="F48" s="116">
        <f>SUMIF('3-Fund Source (Formulaic)'!$L$72:$L$128,'Additional Line Item Detail'!$C48,'3-Fund Source (Formulaic)'!F$72:F$128)</f>
        <v>0</v>
      </c>
      <c r="G48" s="116">
        <f>SUMIF('3-Fund Source (Formulaic)'!$L$72:$L$128,'Additional Line Item Detail'!$C48,'3-Fund Source (Formulaic)'!G$72:G$128)</f>
        <v>0</v>
      </c>
      <c r="H48" s="116">
        <f>SUMIF('3-Fund Source (Formulaic)'!$L$72:$L$128,'Additional Line Item Detail'!$C48,'3-Fund Source (Formulaic)'!H$72:H$128)</f>
        <v>0</v>
      </c>
      <c r="I48" s="116"/>
      <c r="J48"/>
      <c r="K48"/>
      <c r="L48" s="157"/>
      <c r="M48" s="157"/>
      <c r="N48" s="157"/>
      <c r="O48" s="157"/>
      <c r="P48" s="156"/>
      <c r="Q48" s="114"/>
      <c r="R48" s="116"/>
      <c r="S48" s="116"/>
    </row>
    <row r="49" spans="1:16" x14ac:dyDescent="0.2">
      <c r="A49" s="164">
        <f>'2-Expenditures'!A130</f>
        <v>0</v>
      </c>
      <c r="B49" s="102"/>
      <c r="C49" s="115" t="s">
        <v>2630</v>
      </c>
      <c r="D49" s="116">
        <f>SUMIF('3-Fund Source (Manual)'!$L$72:$L$128,'Additional Line Item Detail'!$C49,'3-Fund Source (Manual)'!D$72:D$128)</f>
        <v>0</v>
      </c>
      <c r="E49" s="116">
        <f>SUMIF('3-Fund Source (Manual)'!$L$72:$L$128,'Additional Line Item Detail'!$C49,'3-Fund Source (Manual)'!E$72:E$128)</f>
        <v>0</v>
      </c>
      <c r="F49" s="116">
        <f>SUMIF('3-Fund Source (Manual)'!$L$72:$L$128,'Additional Line Item Detail'!$C49,'3-Fund Source (Manual)'!F$72:F$128)</f>
        <v>0</v>
      </c>
      <c r="G49" s="116">
        <f>SUMIF('3-Fund Source (Manual)'!$L$72:$L$128,'Additional Line Item Detail'!$C49,'3-Fund Source (Manual)'!G$72:G$128)</f>
        <v>0</v>
      </c>
      <c r="H49" s="116">
        <f>SUMIF('3-Fund Source (Manual)'!$L$72:$L$128,'Additional Line Item Detail'!$C49,'3-Fund Source (Manual)'!H$72:H$128)</f>
        <v>0</v>
      </c>
      <c r="P49" s="156"/>
    </row>
  </sheetData>
  <sheetProtection formatCells="0" formatColumns="0" formatRows="0" insertColumns="0" insertRows="0" insertHyperlinks="0" deleteColumns="0" deleteRows="0" sort="0" autoFilter="0" pivotTables="0"/>
  <mergeCells count="1">
    <mergeCell ref="E2:F2"/>
  </mergeCells>
  <conditionalFormatting sqref="P25:P30 P3:P23 P48:P1048576">
    <cfRule type="expression" dxfId="45" priority="164">
      <formula>P3=FALSE</formula>
    </cfRule>
  </conditionalFormatting>
  <conditionalFormatting sqref="L8:P23 L25:P30 M3:P7 C47:I47 C28:I30 C3:I8 D25:I27 J8:J24 L48:P1048576 C50:I1048576 D48:I49 C14:I24 C9:C13 I9:I13">
    <cfRule type="expression" dxfId="44" priority="163">
      <formula>$A3="N"</formula>
    </cfRule>
  </conditionalFormatting>
  <conditionalFormatting sqref="Q24">
    <cfRule type="expression" dxfId="43" priority="162">
      <formula>#REF!="N"</formula>
    </cfRule>
  </conditionalFormatting>
  <conditionalFormatting sqref="Q47">
    <cfRule type="expression" dxfId="42" priority="157">
      <formula>#REF!="N"</formula>
    </cfRule>
  </conditionalFormatting>
  <conditionalFormatting sqref="P31:P46">
    <cfRule type="expression" dxfId="41" priority="138">
      <formula>P31=FALSE</formula>
    </cfRule>
  </conditionalFormatting>
  <conditionalFormatting sqref="M31:P46">
    <cfRule type="expression" dxfId="40" priority="137">
      <formula>$A31="N"</formula>
    </cfRule>
  </conditionalFormatting>
  <conditionalFormatting sqref="J26:J28">
    <cfRule type="expression" dxfId="39" priority="110">
      <formula>J26=FALSE</formula>
    </cfRule>
  </conditionalFormatting>
  <conditionalFormatting sqref="J26:J28">
    <cfRule type="expression" dxfId="38" priority="109">
      <formula>$A26="N"</formula>
    </cfRule>
  </conditionalFormatting>
  <conditionalFormatting sqref="J5">
    <cfRule type="expression" dxfId="37" priority="102">
      <formula>J5=FALSE</formula>
    </cfRule>
  </conditionalFormatting>
  <conditionalFormatting sqref="J5">
    <cfRule type="expression" dxfId="36" priority="101">
      <formula>$A5="N"</formula>
    </cfRule>
  </conditionalFormatting>
  <conditionalFormatting sqref="B3:B1048576">
    <cfRule type="expression" dxfId="35" priority="40">
      <formula>A3="N"</formula>
    </cfRule>
  </conditionalFormatting>
  <conditionalFormatting sqref="P24">
    <cfRule type="expression" dxfId="34" priority="36">
      <formula>P24=FALSE</formula>
    </cfRule>
  </conditionalFormatting>
  <conditionalFormatting sqref="L24:P24">
    <cfRule type="expression" dxfId="33" priority="35">
      <formula>$A24="N"</formula>
    </cfRule>
  </conditionalFormatting>
  <conditionalFormatting sqref="P47">
    <cfRule type="expression" dxfId="32" priority="34">
      <formula>P47=FALSE</formula>
    </cfRule>
  </conditionalFormatting>
  <conditionalFormatting sqref="M47:P47">
    <cfRule type="expression" dxfId="31" priority="33">
      <formula>$A47="N"</formula>
    </cfRule>
  </conditionalFormatting>
  <conditionalFormatting sqref="B2">
    <cfRule type="expression" dxfId="30" priority="26">
      <formula>A2="N"</formula>
    </cfRule>
  </conditionalFormatting>
  <conditionalFormatting sqref="C2:E2 G2:I2">
    <cfRule type="expression" dxfId="29" priority="25">
      <formula>$A2="N"</formula>
    </cfRule>
  </conditionalFormatting>
  <conditionalFormatting sqref="C31:I46">
    <cfRule type="expression" dxfId="28" priority="21">
      <formula>$A31="N"</formula>
    </cfRule>
  </conditionalFormatting>
  <conditionalFormatting sqref="C26:C27">
    <cfRule type="expression" dxfId="27" priority="424">
      <formula>$A25="N"</formula>
    </cfRule>
  </conditionalFormatting>
  <conditionalFormatting sqref="C49">
    <cfRule type="expression" dxfId="26" priority="15">
      <formula>$A48="N"</formula>
    </cfRule>
  </conditionalFormatting>
  <conditionalFormatting sqref="J31:J47">
    <cfRule type="expression" dxfId="25" priority="7">
      <formula>$A31="N"</formula>
    </cfRule>
  </conditionalFormatting>
  <conditionalFormatting sqref="L47">
    <cfRule type="expression" dxfId="24" priority="2">
      <formula>$A47="N"</formula>
    </cfRule>
  </conditionalFormatting>
  <conditionalFormatting sqref="L31:L46">
    <cfRule type="expression" dxfId="23" priority="3">
      <formula>$A31="N"</formula>
    </cfRule>
  </conditionalFormatting>
  <conditionalFormatting sqref="D9:H13">
    <cfRule type="expression" dxfId="22" priority="1">
      <formula>$A9="N"</formula>
    </cfRule>
  </conditionalFormatting>
  <dataValidations count="4">
    <dataValidation allowBlank="1" showInputMessage="1" showErrorMessage="1" promptTitle="Do Not Edit" prompt="FTE information is populating from the FTE Entry Tab.  Do not edit except to expand/add rows so all FTE is visible.  Make any adjustments to FTE amounts/costs on the FTE Entry tab." sqref="B31:B47 B8:B24"/>
    <dataValidation type="list" allowBlank="1" showInputMessage="1" showErrorMessage="1" prompt="No need to toggle these to include/exclude costs. _x000a_It is populating from the Expenditures Tab." sqref="A3:A49">
      <formula1>"Y,N"</formula1>
    </dataValidation>
    <dataValidation allowBlank="1" showInputMessage="1" showErrorMessage="1" promptTitle="Optional Total Formulas" prompt="You can copy the formulas on these rows into the table above to total line item amounts from either Fund Source tab. To use this functionality, you should make sure the line item namer match between this tab and the Fund Source tab." sqref="B25:J26 B48:J49"/>
    <dataValidation allowBlank="1" showInputMessage="1" showErrorMessage="1" promptTitle="Line Items and Totals" prompt="Use these tables to list all affected line items. You can also use this space manually calculate total costs for various line items. You can use the sumif formulas below to facilitate this, or manually link/sum totals." sqref="C8:H24 C31:H47"/>
  </dataValidations>
  <pageMargins left="0.7" right="0.7" top="0.75" bottom="0.75" header="0.3" footer="0.3"/>
  <pageSetup scale="6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'Salary and Cost Data'!$W$12:$W$36</xm:f>
          </x14:formula1>
          <xm:sqref>C2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I5"/>
  <sheetViews>
    <sheetView zoomScaleNormal="100" zoomScaleSheetLayoutView="100" workbookViewId="0">
      <selection activeCell="I40" sqref="I40"/>
    </sheetView>
  </sheetViews>
  <sheetFormatPr defaultColWidth="9.140625" defaultRowHeight="12.75" outlineLevelCol="1" x14ac:dyDescent="0.2"/>
  <cols>
    <col min="1" max="2" width="9.140625" style="46"/>
    <col min="3" max="3" width="40.7109375" style="46" customWidth="1"/>
    <col min="4" max="4" width="11.7109375" style="46" customWidth="1" outlineLevel="1"/>
    <col min="5" max="6" width="11.7109375" style="46" customWidth="1"/>
    <col min="7" max="7" width="11.7109375" style="46" customWidth="1" outlineLevel="1"/>
    <col min="8" max="8" width="11.7109375" style="46" customWidth="1" outlineLevel="1" collapsed="1"/>
    <col min="9" max="9" width="40.7109375" style="46" customWidth="1"/>
    <col min="10" max="16384" width="9.140625" style="46"/>
  </cols>
  <sheetData>
    <row r="1" spans="2:9" x14ac:dyDescent="0.2">
      <c r="D1" s="619" t="s">
        <v>2626</v>
      </c>
      <c r="E1" s="620"/>
      <c r="F1" s="620"/>
      <c r="G1" s="620"/>
      <c r="H1" s="620"/>
      <c r="I1" s="620"/>
    </row>
    <row r="2" spans="2:9" x14ac:dyDescent="0.2">
      <c r="E2" s="56"/>
    </row>
    <row r="3" spans="2:9" x14ac:dyDescent="0.2">
      <c r="B3" s="618" t="s">
        <v>2438</v>
      </c>
      <c r="C3" s="618">
        <v>0</v>
      </c>
      <c r="D3" s="618">
        <v>0</v>
      </c>
      <c r="E3" s="618">
        <v>0</v>
      </c>
      <c r="F3" s="618">
        <v>0</v>
      </c>
      <c r="G3" s="618"/>
      <c r="H3" s="618"/>
      <c r="I3" s="618">
        <v>0</v>
      </c>
    </row>
    <row r="4" spans="2:9" x14ac:dyDescent="0.2">
      <c r="B4" s="44" t="s">
        <v>2317</v>
      </c>
      <c r="C4" s="44" t="s">
        <v>2318</v>
      </c>
      <c r="D4" s="44" t="str">
        <f>'Salary and Cost Data'!AJ$2</f>
        <v>FY 2023-24</v>
      </c>
      <c r="E4" s="44" t="str">
        <f>'Salary and Cost Data'!AK$2</f>
        <v>FY 2024-25</v>
      </c>
      <c r="F4" s="44" t="str">
        <f>'Salary and Cost Data'!AL$2</f>
        <v>FY 2025-26</v>
      </c>
      <c r="G4" s="44" t="str">
        <f>'Salary and Cost Data'!AM$2</f>
        <v>FY 2026-27</v>
      </c>
      <c r="H4" s="44" t="str">
        <f>'Salary and Cost Data'!AN$2</f>
        <v>FY 2027-28</v>
      </c>
      <c r="I4" s="44" t="s">
        <v>28</v>
      </c>
    </row>
    <row r="5" spans="2:9" x14ac:dyDescent="0.2">
      <c r="B5" s="45" t="s">
        <v>183</v>
      </c>
    </row>
  </sheetData>
  <mergeCells count="2">
    <mergeCell ref="B3:I3"/>
    <mergeCell ref="D1:I1"/>
  </mergeCells>
  <pageMargins left="0.7" right="0.7" top="0.75" bottom="0.75" header="0.3" footer="0.3"/>
  <pageSetup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K54"/>
  <sheetViews>
    <sheetView showGridLines="0" zoomScale="80" zoomScaleNormal="80" zoomScaleSheetLayoutView="80" workbookViewId="0">
      <selection activeCell="M30" sqref="M30"/>
    </sheetView>
  </sheetViews>
  <sheetFormatPr defaultRowHeight="12.75" outlineLevelRow="1" x14ac:dyDescent="0.2"/>
  <cols>
    <col min="1" max="1" width="8.85546875" style="74"/>
    <col min="2" max="2" width="29.140625" style="74" customWidth="1"/>
    <col min="3" max="6" width="11.28515625" style="74" customWidth="1"/>
    <col min="7" max="7" width="11.28515625" style="500" customWidth="1"/>
    <col min="8" max="8" width="11.28515625" style="74" customWidth="1"/>
    <col min="9" max="9" width="17.5703125" style="74" customWidth="1"/>
    <col min="10" max="10" width="55.7109375" style="74" bestFit="1" customWidth="1"/>
    <col min="11" max="257" width="9.140625" style="74"/>
    <col min="258" max="258" width="40.5703125" style="74" customWidth="1"/>
    <col min="259" max="259" width="10.7109375" style="74" customWidth="1"/>
    <col min="260" max="260" width="31" style="74" bestFit="1" customWidth="1"/>
    <col min="261" max="261" width="12.85546875" style="74" customWidth="1"/>
    <col min="262" max="262" width="13.42578125" style="74" customWidth="1"/>
    <col min="263" max="263" width="26.28515625" style="74" customWidth="1"/>
    <col min="264" max="264" width="15" style="74" customWidth="1"/>
    <col min="265" max="265" width="22.42578125" style="74" customWidth="1"/>
    <col min="266" max="513" width="9.140625" style="74"/>
    <col min="514" max="514" width="40.5703125" style="74" customWidth="1"/>
    <col min="515" max="515" width="10.7109375" style="74" customWidth="1"/>
    <col min="516" max="516" width="31" style="74" bestFit="1" customWidth="1"/>
    <col min="517" max="517" width="12.85546875" style="74" customWidth="1"/>
    <col min="518" max="518" width="13.42578125" style="74" customWidth="1"/>
    <col min="519" max="519" width="26.28515625" style="74" customWidth="1"/>
    <col min="520" max="520" width="15" style="74" customWidth="1"/>
    <col min="521" max="521" width="22.42578125" style="74" customWidth="1"/>
    <col min="522" max="769" width="9.140625" style="74"/>
    <col min="770" max="770" width="40.5703125" style="74" customWidth="1"/>
    <col min="771" max="771" width="10.7109375" style="74" customWidth="1"/>
    <col min="772" max="772" width="31" style="74" bestFit="1" customWidth="1"/>
    <col min="773" max="773" width="12.85546875" style="74" customWidth="1"/>
    <col min="774" max="774" width="13.42578125" style="74" customWidth="1"/>
    <col min="775" max="775" width="26.28515625" style="74" customWidth="1"/>
    <col min="776" max="776" width="15" style="74" customWidth="1"/>
    <col min="777" max="777" width="22.42578125" style="74" customWidth="1"/>
    <col min="778" max="1025" width="9.140625" style="74"/>
    <col min="1026" max="1026" width="40.5703125" style="74" customWidth="1"/>
    <col min="1027" max="1027" width="10.7109375" style="74" customWidth="1"/>
    <col min="1028" max="1028" width="31" style="74" bestFit="1" customWidth="1"/>
    <col min="1029" max="1029" width="12.85546875" style="74" customWidth="1"/>
    <col min="1030" max="1030" width="13.42578125" style="74" customWidth="1"/>
    <col min="1031" max="1031" width="26.28515625" style="74" customWidth="1"/>
    <col min="1032" max="1032" width="15" style="74" customWidth="1"/>
    <col min="1033" max="1033" width="22.42578125" style="74" customWidth="1"/>
    <col min="1034" max="1281" width="9.140625" style="74"/>
    <col min="1282" max="1282" width="40.5703125" style="74" customWidth="1"/>
    <col min="1283" max="1283" width="10.7109375" style="74" customWidth="1"/>
    <col min="1284" max="1284" width="31" style="74" bestFit="1" customWidth="1"/>
    <col min="1285" max="1285" width="12.85546875" style="74" customWidth="1"/>
    <col min="1286" max="1286" width="13.42578125" style="74" customWidth="1"/>
    <col min="1287" max="1287" width="26.28515625" style="74" customWidth="1"/>
    <col min="1288" max="1288" width="15" style="74" customWidth="1"/>
    <col min="1289" max="1289" width="22.42578125" style="74" customWidth="1"/>
    <col min="1290" max="1537" width="9.140625" style="74"/>
    <col min="1538" max="1538" width="40.5703125" style="74" customWidth="1"/>
    <col min="1539" max="1539" width="10.7109375" style="74" customWidth="1"/>
    <col min="1540" max="1540" width="31" style="74" bestFit="1" customWidth="1"/>
    <col min="1541" max="1541" width="12.85546875" style="74" customWidth="1"/>
    <col min="1542" max="1542" width="13.42578125" style="74" customWidth="1"/>
    <col min="1543" max="1543" width="26.28515625" style="74" customWidth="1"/>
    <col min="1544" max="1544" width="15" style="74" customWidth="1"/>
    <col min="1545" max="1545" width="22.42578125" style="74" customWidth="1"/>
    <col min="1546" max="1793" width="9.140625" style="74"/>
    <col min="1794" max="1794" width="40.5703125" style="74" customWidth="1"/>
    <col min="1795" max="1795" width="10.7109375" style="74" customWidth="1"/>
    <col min="1796" max="1796" width="31" style="74" bestFit="1" customWidth="1"/>
    <col min="1797" max="1797" width="12.85546875" style="74" customWidth="1"/>
    <col min="1798" max="1798" width="13.42578125" style="74" customWidth="1"/>
    <col min="1799" max="1799" width="26.28515625" style="74" customWidth="1"/>
    <col min="1800" max="1800" width="15" style="74" customWidth="1"/>
    <col min="1801" max="1801" width="22.42578125" style="74" customWidth="1"/>
    <col min="1802" max="2049" width="9.140625" style="74"/>
    <col min="2050" max="2050" width="40.5703125" style="74" customWidth="1"/>
    <col min="2051" max="2051" width="10.7109375" style="74" customWidth="1"/>
    <col min="2052" max="2052" width="31" style="74" bestFit="1" customWidth="1"/>
    <col min="2053" max="2053" width="12.85546875" style="74" customWidth="1"/>
    <col min="2054" max="2054" width="13.42578125" style="74" customWidth="1"/>
    <col min="2055" max="2055" width="26.28515625" style="74" customWidth="1"/>
    <col min="2056" max="2056" width="15" style="74" customWidth="1"/>
    <col min="2057" max="2057" width="22.42578125" style="74" customWidth="1"/>
    <col min="2058" max="2305" width="9.140625" style="74"/>
    <col min="2306" max="2306" width="40.5703125" style="74" customWidth="1"/>
    <col min="2307" max="2307" width="10.7109375" style="74" customWidth="1"/>
    <col min="2308" max="2308" width="31" style="74" bestFit="1" customWidth="1"/>
    <col min="2309" max="2309" width="12.85546875" style="74" customWidth="1"/>
    <col min="2310" max="2310" width="13.42578125" style="74" customWidth="1"/>
    <col min="2311" max="2311" width="26.28515625" style="74" customWidth="1"/>
    <col min="2312" max="2312" width="15" style="74" customWidth="1"/>
    <col min="2313" max="2313" width="22.42578125" style="74" customWidth="1"/>
    <col min="2314" max="2561" width="9.140625" style="74"/>
    <col min="2562" max="2562" width="40.5703125" style="74" customWidth="1"/>
    <col min="2563" max="2563" width="10.7109375" style="74" customWidth="1"/>
    <col min="2564" max="2564" width="31" style="74" bestFit="1" customWidth="1"/>
    <col min="2565" max="2565" width="12.85546875" style="74" customWidth="1"/>
    <col min="2566" max="2566" width="13.42578125" style="74" customWidth="1"/>
    <col min="2567" max="2567" width="26.28515625" style="74" customWidth="1"/>
    <col min="2568" max="2568" width="15" style="74" customWidth="1"/>
    <col min="2569" max="2569" width="22.42578125" style="74" customWidth="1"/>
    <col min="2570" max="2817" width="9.140625" style="74"/>
    <col min="2818" max="2818" width="40.5703125" style="74" customWidth="1"/>
    <col min="2819" max="2819" width="10.7109375" style="74" customWidth="1"/>
    <col min="2820" max="2820" width="31" style="74" bestFit="1" customWidth="1"/>
    <col min="2821" max="2821" width="12.85546875" style="74" customWidth="1"/>
    <col min="2822" max="2822" width="13.42578125" style="74" customWidth="1"/>
    <col min="2823" max="2823" width="26.28515625" style="74" customWidth="1"/>
    <col min="2824" max="2824" width="15" style="74" customWidth="1"/>
    <col min="2825" max="2825" width="22.42578125" style="74" customWidth="1"/>
    <col min="2826" max="3073" width="9.140625" style="74"/>
    <col min="3074" max="3074" width="40.5703125" style="74" customWidth="1"/>
    <col min="3075" max="3075" width="10.7109375" style="74" customWidth="1"/>
    <col min="3076" max="3076" width="31" style="74" bestFit="1" customWidth="1"/>
    <col min="3077" max="3077" width="12.85546875" style="74" customWidth="1"/>
    <col min="3078" max="3078" width="13.42578125" style="74" customWidth="1"/>
    <col min="3079" max="3079" width="26.28515625" style="74" customWidth="1"/>
    <col min="3080" max="3080" width="15" style="74" customWidth="1"/>
    <col min="3081" max="3081" width="22.42578125" style="74" customWidth="1"/>
    <col min="3082" max="3329" width="9.140625" style="74"/>
    <col min="3330" max="3330" width="40.5703125" style="74" customWidth="1"/>
    <col min="3331" max="3331" width="10.7109375" style="74" customWidth="1"/>
    <col min="3332" max="3332" width="31" style="74" bestFit="1" customWidth="1"/>
    <col min="3333" max="3333" width="12.85546875" style="74" customWidth="1"/>
    <col min="3334" max="3334" width="13.42578125" style="74" customWidth="1"/>
    <col min="3335" max="3335" width="26.28515625" style="74" customWidth="1"/>
    <col min="3336" max="3336" width="15" style="74" customWidth="1"/>
    <col min="3337" max="3337" width="22.42578125" style="74" customWidth="1"/>
    <col min="3338" max="3585" width="9.140625" style="74"/>
    <col min="3586" max="3586" width="40.5703125" style="74" customWidth="1"/>
    <col min="3587" max="3587" width="10.7109375" style="74" customWidth="1"/>
    <col min="3588" max="3588" width="31" style="74" bestFit="1" customWidth="1"/>
    <col min="3589" max="3589" width="12.85546875" style="74" customWidth="1"/>
    <col min="3590" max="3590" width="13.42578125" style="74" customWidth="1"/>
    <col min="3591" max="3591" width="26.28515625" style="74" customWidth="1"/>
    <col min="3592" max="3592" width="15" style="74" customWidth="1"/>
    <col min="3593" max="3593" width="22.42578125" style="74" customWidth="1"/>
    <col min="3594" max="3841" width="9.140625" style="74"/>
    <col min="3842" max="3842" width="40.5703125" style="74" customWidth="1"/>
    <col min="3843" max="3843" width="10.7109375" style="74" customWidth="1"/>
    <col min="3844" max="3844" width="31" style="74" bestFit="1" customWidth="1"/>
    <col min="3845" max="3845" width="12.85546875" style="74" customWidth="1"/>
    <col min="3846" max="3846" width="13.42578125" style="74" customWidth="1"/>
    <col min="3847" max="3847" width="26.28515625" style="74" customWidth="1"/>
    <col min="3848" max="3848" width="15" style="74" customWidth="1"/>
    <col min="3849" max="3849" width="22.42578125" style="74" customWidth="1"/>
    <col min="3850" max="4097" width="9.140625" style="74"/>
    <col min="4098" max="4098" width="40.5703125" style="74" customWidth="1"/>
    <col min="4099" max="4099" width="10.7109375" style="74" customWidth="1"/>
    <col min="4100" max="4100" width="31" style="74" bestFit="1" customWidth="1"/>
    <col min="4101" max="4101" width="12.85546875" style="74" customWidth="1"/>
    <col min="4102" max="4102" width="13.42578125" style="74" customWidth="1"/>
    <col min="4103" max="4103" width="26.28515625" style="74" customWidth="1"/>
    <col min="4104" max="4104" width="15" style="74" customWidth="1"/>
    <col min="4105" max="4105" width="22.42578125" style="74" customWidth="1"/>
    <col min="4106" max="4353" width="9.140625" style="74"/>
    <col min="4354" max="4354" width="40.5703125" style="74" customWidth="1"/>
    <col min="4355" max="4355" width="10.7109375" style="74" customWidth="1"/>
    <col min="4356" max="4356" width="31" style="74" bestFit="1" customWidth="1"/>
    <col min="4357" max="4357" width="12.85546875" style="74" customWidth="1"/>
    <col min="4358" max="4358" width="13.42578125" style="74" customWidth="1"/>
    <col min="4359" max="4359" width="26.28515625" style="74" customWidth="1"/>
    <col min="4360" max="4360" width="15" style="74" customWidth="1"/>
    <col min="4361" max="4361" width="22.42578125" style="74" customWidth="1"/>
    <col min="4362" max="4609" width="9.140625" style="74"/>
    <col min="4610" max="4610" width="40.5703125" style="74" customWidth="1"/>
    <col min="4611" max="4611" width="10.7109375" style="74" customWidth="1"/>
    <col min="4612" max="4612" width="31" style="74" bestFit="1" customWidth="1"/>
    <col min="4613" max="4613" width="12.85546875" style="74" customWidth="1"/>
    <col min="4614" max="4614" width="13.42578125" style="74" customWidth="1"/>
    <col min="4615" max="4615" width="26.28515625" style="74" customWidth="1"/>
    <col min="4616" max="4616" width="15" style="74" customWidth="1"/>
    <col min="4617" max="4617" width="22.42578125" style="74" customWidth="1"/>
    <col min="4618" max="4865" width="9.140625" style="74"/>
    <col min="4866" max="4866" width="40.5703125" style="74" customWidth="1"/>
    <col min="4867" max="4867" width="10.7109375" style="74" customWidth="1"/>
    <col min="4868" max="4868" width="31" style="74" bestFit="1" customWidth="1"/>
    <col min="4869" max="4869" width="12.85546875" style="74" customWidth="1"/>
    <col min="4870" max="4870" width="13.42578125" style="74" customWidth="1"/>
    <col min="4871" max="4871" width="26.28515625" style="74" customWidth="1"/>
    <col min="4872" max="4872" width="15" style="74" customWidth="1"/>
    <col min="4873" max="4873" width="22.42578125" style="74" customWidth="1"/>
    <col min="4874" max="5121" width="9.140625" style="74"/>
    <col min="5122" max="5122" width="40.5703125" style="74" customWidth="1"/>
    <col min="5123" max="5123" width="10.7109375" style="74" customWidth="1"/>
    <col min="5124" max="5124" width="31" style="74" bestFit="1" customWidth="1"/>
    <col min="5125" max="5125" width="12.85546875" style="74" customWidth="1"/>
    <col min="5126" max="5126" width="13.42578125" style="74" customWidth="1"/>
    <col min="5127" max="5127" width="26.28515625" style="74" customWidth="1"/>
    <col min="5128" max="5128" width="15" style="74" customWidth="1"/>
    <col min="5129" max="5129" width="22.42578125" style="74" customWidth="1"/>
    <col min="5130" max="5377" width="9.140625" style="74"/>
    <col min="5378" max="5378" width="40.5703125" style="74" customWidth="1"/>
    <col min="5379" max="5379" width="10.7109375" style="74" customWidth="1"/>
    <col min="5380" max="5380" width="31" style="74" bestFit="1" customWidth="1"/>
    <col min="5381" max="5381" width="12.85546875" style="74" customWidth="1"/>
    <col min="5382" max="5382" width="13.42578125" style="74" customWidth="1"/>
    <col min="5383" max="5383" width="26.28515625" style="74" customWidth="1"/>
    <col min="5384" max="5384" width="15" style="74" customWidth="1"/>
    <col min="5385" max="5385" width="22.42578125" style="74" customWidth="1"/>
    <col min="5386" max="5633" width="9.140625" style="74"/>
    <col min="5634" max="5634" width="40.5703125" style="74" customWidth="1"/>
    <col min="5635" max="5635" width="10.7109375" style="74" customWidth="1"/>
    <col min="5636" max="5636" width="31" style="74" bestFit="1" customWidth="1"/>
    <col min="5637" max="5637" width="12.85546875" style="74" customWidth="1"/>
    <col min="5638" max="5638" width="13.42578125" style="74" customWidth="1"/>
    <col min="5639" max="5639" width="26.28515625" style="74" customWidth="1"/>
    <col min="5640" max="5640" width="15" style="74" customWidth="1"/>
    <col min="5641" max="5641" width="22.42578125" style="74" customWidth="1"/>
    <col min="5642" max="5889" width="9.140625" style="74"/>
    <col min="5890" max="5890" width="40.5703125" style="74" customWidth="1"/>
    <col min="5891" max="5891" width="10.7109375" style="74" customWidth="1"/>
    <col min="5892" max="5892" width="31" style="74" bestFit="1" customWidth="1"/>
    <col min="5893" max="5893" width="12.85546875" style="74" customWidth="1"/>
    <col min="5894" max="5894" width="13.42578125" style="74" customWidth="1"/>
    <col min="5895" max="5895" width="26.28515625" style="74" customWidth="1"/>
    <col min="5896" max="5896" width="15" style="74" customWidth="1"/>
    <col min="5897" max="5897" width="22.42578125" style="74" customWidth="1"/>
    <col min="5898" max="6145" width="9.140625" style="74"/>
    <col min="6146" max="6146" width="40.5703125" style="74" customWidth="1"/>
    <col min="6147" max="6147" width="10.7109375" style="74" customWidth="1"/>
    <col min="6148" max="6148" width="31" style="74" bestFit="1" customWidth="1"/>
    <col min="6149" max="6149" width="12.85546875" style="74" customWidth="1"/>
    <col min="6150" max="6150" width="13.42578125" style="74" customWidth="1"/>
    <col min="6151" max="6151" width="26.28515625" style="74" customWidth="1"/>
    <col min="6152" max="6152" width="15" style="74" customWidth="1"/>
    <col min="6153" max="6153" width="22.42578125" style="74" customWidth="1"/>
    <col min="6154" max="6401" width="9.140625" style="74"/>
    <col min="6402" max="6402" width="40.5703125" style="74" customWidth="1"/>
    <col min="6403" max="6403" width="10.7109375" style="74" customWidth="1"/>
    <col min="6404" max="6404" width="31" style="74" bestFit="1" customWidth="1"/>
    <col min="6405" max="6405" width="12.85546875" style="74" customWidth="1"/>
    <col min="6406" max="6406" width="13.42578125" style="74" customWidth="1"/>
    <col min="6407" max="6407" width="26.28515625" style="74" customWidth="1"/>
    <col min="6408" max="6408" width="15" style="74" customWidth="1"/>
    <col min="6409" max="6409" width="22.42578125" style="74" customWidth="1"/>
    <col min="6410" max="6657" width="9.140625" style="74"/>
    <col min="6658" max="6658" width="40.5703125" style="74" customWidth="1"/>
    <col min="6659" max="6659" width="10.7109375" style="74" customWidth="1"/>
    <col min="6660" max="6660" width="31" style="74" bestFit="1" customWidth="1"/>
    <col min="6661" max="6661" width="12.85546875" style="74" customWidth="1"/>
    <col min="6662" max="6662" width="13.42578125" style="74" customWidth="1"/>
    <col min="6663" max="6663" width="26.28515625" style="74" customWidth="1"/>
    <col min="6664" max="6664" width="15" style="74" customWidth="1"/>
    <col min="6665" max="6665" width="22.42578125" style="74" customWidth="1"/>
    <col min="6666" max="6913" width="9.140625" style="74"/>
    <col min="6914" max="6914" width="40.5703125" style="74" customWidth="1"/>
    <col min="6915" max="6915" width="10.7109375" style="74" customWidth="1"/>
    <col min="6916" max="6916" width="31" style="74" bestFit="1" customWidth="1"/>
    <col min="6917" max="6917" width="12.85546875" style="74" customWidth="1"/>
    <col min="6918" max="6918" width="13.42578125" style="74" customWidth="1"/>
    <col min="6919" max="6919" width="26.28515625" style="74" customWidth="1"/>
    <col min="6920" max="6920" width="15" style="74" customWidth="1"/>
    <col min="6921" max="6921" width="22.42578125" style="74" customWidth="1"/>
    <col min="6922" max="7169" width="9.140625" style="74"/>
    <col min="7170" max="7170" width="40.5703125" style="74" customWidth="1"/>
    <col min="7171" max="7171" width="10.7109375" style="74" customWidth="1"/>
    <col min="7172" max="7172" width="31" style="74" bestFit="1" customWidth="1"/>
    <col min="7173" max="7173" width="12.85546875" style="74" customWidth="1"/>
    <col min="7174" max="7174" width="13.42578125" style="74" customWidth="1"/>
    <col min="7175" max="7175" width="26.28515625" style="74" customWidth="1"/>
    <col min="7176" max="7176" width="15" style="74" customWidth="1"/>
    <col min="7177" max="7177" width="22.42578125" style="74" customWidth="1"/>
    <col min="7178" max="7425" width="9.140625" style="74"/>
    <col min="7426" max="7426" width="40.5703125" style="74" customWidth="1"/>
    <col min="7427" max="7427" width="10.7109375" style="74" customWidth="1"/>
    <col min="7428" max="7428" width="31" style="74" bestFit="1" customWidth="1"/>
    <col min="7429" max="7429" width="12.85546875" style="74" customWidth="1"/>
    <col min="7430" max="7430" width="13.42578125" style="74" customWidth="1"/>
    <col min="7431" max="7431" width="26.28515625" style="74" customWidth="1"/>
    <col min="7432" max="7432" width="15" style="74" customWidth="1"/>
    <col min="7433" max="7433" width="22.42578125" style="74" customWidth="1"/>
    <col min="7434" max="7681" width="9.140625" style="74"/>
    <col min="7682" max="7682" width="40.5703125" style="74" customWidth="1"/>
    <col min="7683" max="7683" width="10.7109375" style="74" customWidth="1"/>
    <col min="7684" max="7684" width="31" style="74" bestFit="1" customWidth="1"/>
    <col min="7685" max="7685" width="12.85546875" style="74" customWidth="1"/>
    <col min="7686" max="7686" width="13.42578125" style="74" customWidth="1"/>
    <col min="7687" max="7687" width="26.28515625" style="74" customWidth="1"/>
    <col min="7688" max="7688" width="15" style="74" customWidth="1"/>
    <col min="7689" max="7689" width="22.42578125" style="74" customWidth="1"/>
    <col min="7690" max="7937" width="9.140625" style="74"/>
    <col min="7938" max="7938" width="40.5703125" style="74" customWidth="1"/>
    <col min="7939" max="7939" width="10.7109375" style="74" customWidth="1"/>
    <col min="7940" max="7940" width="31" style="74" bestFit="1" customWidth="1"/>
    <col min="7941" max="7941" width="12.85546875" style="74" customWidth="1"/>
    <col min="7942" max="7942" width="13.42578125" style="74" customWidth="1"/>
    <col min="7943" max="7943" width="26.28515625" style="74" customWidth="1"/>
    <col min="7944" max="7944" width="15" style="74" customWidth="1"/>
    <col min="7945" max="7945" width="22.42578125" style="74" customWidth="1"/>
    <col min="7946" max="8193" width="9.140625" style="74"/>
    <col min="8194" max="8194" width="40.5703125" style="74" customWidth="1"/>
    <col min="8195" max="8195" width="10.7109375" style="74" customWidth="1"/>
    <col min="8196" max="8196" width="31" style="74" bestFit="1" customWidth="1"/>
    <col min="8197" max="8197" width="12.85546875" style="74" customWidth="1"/>
    <col min="8198" max="8198" width="13.42578125" style="74" customWidth="1"/>
    <col min="8199" max="8199" width="26.28515625" style="74" customWidth="1"/>
    <col min="8200" max="8200" width="15" style="74" customWidth="1"/>
    <col min="8201" max="8201" width="22.42578125" style="74" customWidth="1"/>
    <col min="8202" max="8449" width="9.140625" style="74"/>
    <col min="8450" max="8450" width="40.5703125" style="74" customWidth="1"/>
    <col min="8451" max="8451" width="10.7109375" style="74" customWidth="1"/>
    <col min="8452" max="8452" width="31" style="74" bestFit="1" customWidth="1"/>
    <col min="8453" max="8453" width="12.85546875" style="74" customWidth="1"/>
    <col min="8454" max="8454" width="13.42578125" style="74" customWidth="1"/>
    <col min="8455" max="8455" width="26.28515625" style="74" customWidth="1"/>
    <col min="8456" max="8456" width="15" style="74" customWidth="1"/>
    <col min="8457" max="8457" width="22.42578125" style="74" customWidth="1"/>
    <col min="8458" max="8705" width="9.140625" style="74"/>
    <col min="8706" max="8706" width="40.5703125" style="74" customWidth="1"/>
    <col min="8707" max="8707" width="10.7109375" style="74" customWidth="1"/>
    <col min="8708" max="8708" width="31" style="74" bestFit="1" customWidth="1"/>
    <col min="8709" max="8709" width="12.85546875" style="74" customWidth="1"/>
    <col min="8710" max="8710" width="13.42578125" style="74" customWidth="1"/>
    <col min="8711" max="8711" width="26.28515625" style="74" customWidth="1"/>
    <col min="8712" max="8712" width="15" style="74" customWidth="1"/>
    <col min="8713" max="8713" width="22.42578125" style="74" customWidth="1"/>
    <col min="8714" max="8961" width="9.140625" style="74"/>
    <col min="8962" max="8962" width="40.5703125" style="74" customWidth="1"/>
    <col min="8963" max="8963" width="10.7109375" style="74" customWidth="1"/>
    <col min="8964" max="8964" width="31" style="74" bestFit="1" customWidth="1"/>
    <col min="8965" max="8965" width="12.85546875" style="74" customWidth="1"/>
    <col min="8966" max="8966" width="13.42578125" style="74" customWidth="1"/>
    <col min="8967" max="8967" width="26.28515625" style="74" customWidth="1"/>
    <col min="8968" max="8968" width="15" style="74" customWidth="1"/>
    <col min="8969" max="8969" width="22.42578125" style="74" customWidth="1"/>
    <col min="8970" max="9217" width="9.140625" style="74"/>
    <col min="9218" max="9218" width="40.5703125" style="74" customWidth="1"/>
    <col min="9219" max="9219" width="10.7109375" style="74" customWidth="1"/>
    <col min="9220" max="9220" width="31" style="74" bestFit="1" customWidth="1"/>
    <col min="9221" max="9221" width="12.85546875" style="74" customWidth="1"/>
    <col min="9222" max="9222" width="13.42578125" style="74" customWidth="1"/>
    <col min="9223" max="9223" width="26.28515625" style="74" customWidth="1"/>
    <col min="9224" max="9224" width="15" style="74" customWidth="1"/>
    <col min="9225" max="9225" width="22.42578125" style="74" customWidth="1"/>
    <col min="9226" max="9473" width="9.140625" style="74"/>
    <col min="9474" max="9474" width="40.5703125" style="74" customWidth="1"/>
    <col min="9475" max="9475" width="10.7109375" style="74" customWidth="1"/>
    <col min="9476" max="9476" width="31" style="74" bestFit="1" customWidth="1"/>
    <col min="9477" max="9477" width="12.85546875" style="74" customWidth="1"/>
    <col min="9478" max="9478" width="13.42578125" style="74" customWidth="1"/>
    <col min="9479" max="9479" width="26.28515625" style="74" customWidth="1"/>
    <col min="9480" max="9480" width="15" style="74" customWidth="1"/>
    <col min="9481" max="9481" width="22.42578125" style="74" customWidth="1"/>
    <col min="9482" max="9729" width="9.140625" style="74"/>
    <col min="9730" max="9730" width="40.5703125" style="74" customWidth="1"/>
    <col min="9731" max="9731" width="10.7109375" style="74" customWidth="1"/>
    <col min="9732" max="9732" width="31" style="74" bestFit="1" customWidth="1"/>
    <col min="9733" max="9733" width="12.85546875" style="74" customWidth="1"/>
    <col min="9734" max="9734" width="13.42578125" style="74" customWidth="1"/>
    <col min="9735" max="9735" width="26.28515625" style="74" customWidth="1"/>
    <col min="9736" max="9736" width="15" style="74" customWidth="1"/>
    <col min="9737" max="9737" width="22.42578125" style="74" customWidth="1"/>
    <col min="9738" max="9985" width="9.140625" style="74"/>
    <col min="9986" max="9986" width="40.5703125" style="74" customWidth="1"/>
    <col min="9987" max="9987" width="10.7109375" style="74" customWidth="1"/>
    <col min="9988" max="9988" width="31" style="74" bestFit="1" customWidth="1"/>
    <col min="9989" max="9989" width="12.85546875" style="74" customWidth="1"/>
    <col min="9990" max="9990" width="13.42578125" style="74" customWidth="1"/>
    <col min="9991" max="9991" width="26.28515625" style="74" customWidth="1"/>
    <col min="9992" max="9992" width="15" style="74" customWidth="1"/>
    <col min="9993" max="9993" width="22.42578125" style="74" customWidth="1"/>
    <col min="9994" max="10241" width="9.140625" style="74"/>
    <col min="10242" max="10242" width="40.5703125" style="74" customWidth="1"/>
    <col min="10243" max="10243" width="10.7109375" style="74" customWidth="1"/>
    <col min="10244" max="10244" width="31" style="74" bestFit="1" customWidth="1"/>
    <col min="10245" max="10245" width="12.85546875" style="74" customWidth="1"/>
    <col min="10246" max="10246" width="13.42578125" style="74" customWidth="1"/>
    <col min="10247" max="10247" width="26.28515625" style="74" customWidth="1"/>
    <col min="10248" max="10248" width="15" style="74" customWidth="1"/>
    <col min="10249" max="10249" width="22.42578125" style="74" customWidth="1"/>
    <col min="10250" max="10497" width="9.140625" style="74"/>
    <col min="10498" max="10498" width="40.5703125" style="74" customWidth="1"/>
    <col min="10499" max="10499" width="10.7109375" style="74" customWidth="1"/>
    <col min="10500" max="10500" width="31" style="74" bestFit="1" customWidth="1"/>
    <col min="10501" max="10501" width="12.85546875" style="74" customWidth="1"/>
    <col min="10502" max="10502" width="13.42578125" style="74" customWidth="1"/>
    <col min="10503" max="10503" width="26.28515625" style="74" customWidth="1"/>
    <col min="10504" max="10504" width="15" style="74" customWidth="1"/>
    <col min="10505" max="10505" width="22.42578125" style="74" customWidth="1"/>
    <col min="10506" max="10753" width="9.140625" style="74"/>
    <col min="10754" max="10754" width="40.5703125" style="74" customWidth="1"/>
    <col min="10755" max="10755" width="10.7109375" style="74" customWidth="1"/>
    <col min="10756" max="10756" width="31" style="74" bestFit="1" customWidth="1"/>
    <col min="10757" max="10757" width="12.85546875" style="74" customWidth="1"/>
    <col min="10758" max="10758" width="13.42578125" style="74" customWidth="1"/>
    <col min="10759" max="10759" width="26.28515625" style="74" customWidth="1"/>
    <col min="10760" max="10760" width="15" style="74" customWidth="1"/>
    <col min="10761" max="10761" width="22.42578125" style="74" customWidth="1"/>
    <col min="10762" max="11009" width="9.140625" style="74"/>
    <col min="11010" max="11010" width="40.5703125" style="74" customWidth="1"/>
    <col min="11011" max="11011" width="10.7109375" style="74" customWidth="1"/>
    <col min="11012" max="11012" width="31" style="74" bestFit="1" customWidth="1"/>
    <col min="11013" max="11013" width="12.85546875" style="74" customWidth="1"/>
    <col min="11014" max="11014" width="13.42578125" style="74" customWidth="1"/>
    <col min="11015" max="11015" width="26.28515625" style="74" customWidth="1"/>
    <col min="11016" max="11016" width="15" style="74" customWidth="1"/>
    <col min="11017" max="11017" width="22.42578125" style="74" customWidth="1"/>
    <col min="11018" max="11265" width="9.140625" style="74"/>
    <col min="11266" max="11266" width="40.5703125" style="74" customWidth="1"/>
    <col min="11267" max="11267" width="10.7109375" style="74" customWidth="1"/>
    <col min="11268" max="11268" width="31" style="74" bestFit="1" customWidth="1"/>
    <col min="11269" max="11269" width="12.85546875" style="74" customWidth="1"/>
    <col min="11270" max="11270" width="13.42578125" style="74" customWidth="1"/>
    <col min="11271" max="11271" width="26.28515625" style="74" customWidth="1"/>
    <col min="11272" max="11272" width="15" style="74" customWidth="1"/>
    <col min="11273" max="11273" width="22.42578125" style="74" customWidth="1"/>
    <col min="11274" max="11521" width="9.140625" style="74"/>
    <col min="11522" max="11522" width="40.5703125" style="74" customWidth="1"/>
    <col min="11523" max="11523" width="10.7109375" style="74" customWidth="1"/>
    <col min="11524" max="11524" width="31" style="74" bestFit="1" customWidth="1"/>
    <col min="11525" max="11525" width="12.85546875" style="74" customWidth="1"/>
    <col min="11526" max="11526" width="13.42578125" style="74" customWidth="1"/>
    <col min="11527" max="11527" width="26.28515625" style="74" customWidth="1"/>
    <col min="11528" max="11528" width="15" style="74" customWidth="1"/>
    <col min="11529" max="11529" width="22.42578125" style="74" customWidth="1"/>
    <col min="11530" max="11777" width="9.140625" style="74"/>
    <col min="11778" max="11778" width="40.5703125" style="74" customWidth="1"/>
    <col min="11779" max="11779" width="10.7109375" style="74" customWidth="1"/>
    <col min="11780" max="11780" width="31" style="74" bestFit="1" customWidth="1"/>
    <col min="11781" max="11781" width="12.85546875" style="74" customWidth="1"/>
    <col min="11782" max="11782" width="13.42578125" style="74" customWidth="1"/>
    <col min="11783" max="11783" width="26.28515625" style="74" customWidth="1"/>
    <col min="11784" max="11784" width="15" style="74" customWidth="1"/>
    <col min="11785" max="11785" width="22.42578125" style="74" customWidth="1"/>
    <col min="11786" max="12033" width="9.140625" style="74"/>
    <col min="12034" max="12034" width="40.5703125" style="74" customWidth="1"/>
    <col min="12035" max="12035" width="10.7109375" style="74" customWidth="1"/>
    <col min="12036" max="12036" width="31" style="74" bestFit="1" customWidth="1"/>
    <col min="12037" max="12037" width="12.85546875" style="74" customWidth="1"/>
    <col min="12038" max="12038" width="13.42578125" style="74" customWidth="1"/>
    <col min="12039" max="12039" width="26.28515625" style="74" customWidth="1"/>
    <col min="12040" max="12040" width="15" style="74" customWidth="1"/>
    <col min="12041" max="12041" width="22.42578125" style="74" customWidth="1"/>
    <col min="12042" max="12289" width="9.140625" style="74"/>
    <col min="12290" max="12290" width="40.5703125" style="74" customWidth="1"/>
    <col min="12291" max="12291" width="10.7109375" style="74" customWidth="1"/>
    <col min="12292" max="12292" width="31" style="74" bestFit="1" customWidth="1"/>
    <col min="12293" max="12293" width="12.85546875" style="74" customWidth="1"/>
    <col min="12294" max="12294" width="13.42578125" style="74" customWidth="1"/>
    <col min="12295" max="12295" width="26.28515625" style="74" customWidth="1"/>
    <col min="12296" max="12296" width="15" style="74" customWidth="1"/>
    <col min="12297" max="12297" width="22.42578125" style="74" customWidth="1"/>
    <col min="12298" max="12545" width="9.140625" style="74"/>
    <col min="12546" max="12546" width="40.5703125" style="74" customWidth="1"/>
    <col min="12547" max="12547" width="10.7109375" style="74" customWidth="1"/>
    <col min="12548" max="12548" width="31" style="74" bestFit="1" customWidth="1"/>
    <col min="12549" max="12549" width="12.85546875" style="74" customWidth="1"/>
    <col min="12550" max="12550" width="13.42578125" style="74" customWidth="1"/>
    <col min="12551" max="12551" width="26.28515625" style="74" customWidth="1"/>
    <col min="12552" max="12552" width="15" style="74" customWidth="1"/>
    <col min="12553" max="12553" width="22.42578125" style="74" customWidth="1"/>
    <col min="12554" max="12801" width="9.140625" style="74"/>
    <col min="12802" max="12802" width="40.5703125" style="74" customWidth="1"/>
    <col min="12803" max="12803" width="10.7109375" style="74" customWidth="1"/>
    <col min="12804" max="12804" width="31" style="74" bestFit="1" customWidth="1"/>
    <col min="12805" max="12805" width="12.85546875" style="74" customWidth="1"/>
    <col min="12806" max="12806" width="13.42578125" style="74" customWidth="1"/>
    <col min="12807" max="12807" width="26.28515625" style="74" customWidth="1"/>
    <col min="12808" max="12808" width="15" style="74" customWidth="1"/>
    <col min="12809" max="12809" width="22.42578125" style="74" customWidth="1"/>
    <col min="12810" max="13057" width="9.140625" style="74"/>
    <col min="13058" max="13058" width="40.5703125" style="74" customWidth="1"/>
    <col min="13059" max="13059" width="10.7109375" style="74" customWidth="1"/>
    <col min="13060" max="13060" width="31" style="74" bestFit="1" customWidth="1"/>
    <col min="13061" max="13061" width="12.85546875" style="74" customWidth="1"/>
    <col min="13062" max="13062" width="13.42578125" style="74" customWidth="1"/>
    <col min="13063" max="13063" width="26.28515625" style="74" customWidth="1"/>
    <col min="13064" max="13064" width="15" style="74" customWidth="1"/>
    <col min="13065" max="13065" width="22.42578125" style="74" customWidth="1"/>
    <col min="13066" max="13313" width="9.140625" style="74"/>
    <col min="13314" max="13314" width="40.5703125" style="74" customWidth="1"/>
    <col min="13315" max="13315" width="10.7109375" style="74" customWidth="1"/>
    <col min="13316" max="13316" width="31" style="74" bestFit="1" customWidth="1"/>
    <col min="13317" max="13317" width="12.85546875" style="74" customWidth="1"/>
    <col min="13318" max="13318" width="13.42578125" style="74" customWidth="1"/>
    <col min="13319" max="13319" width="26.28515625" style="74" customWidth="1"/>
    <col min="13320" max="13320" width="15" style="74" customWidth="1"/>
    <col min="13321" max="13321" width="22.42578125" style="74" customWidth="1"/>
    <col min="13322" max="13569" width="9.140625" style="74"/>
    <col min="13570" max="13570" width="40.5703125" style="74" customWidth="1"/>
    <col min="13571" max="13571" width="10.7109375" style="74" customWidth="1"/>
    <col min="13572" max="13572" width="31" style="74" bestFit="1" customWidth="1"/>
    <col min="13573" max="13573" width="12.85546875" style="74" customWidth="1"/>
    <col min="13574" max="13574" width="13.42578125" style="74" customWidth="1"/>
    <col min="13575" max="13575" width="26.28515625" style="74" customWidth="1"/>
    <col min="13576" max="13576" width="15" style="74" customWidth="1"/>
    <col min="13577" max="13577" width="22.42578125" style="74" customWidth="1"/>
    <col min="13578" max="13825" width="9.140625" style="74"/>
    <col min="13826" max="13826" width="40.5703125" style="74" customWidth="1"/>
    <col min="13827" max="13827" width="10.7109375" style="74" customWidth="1"/>
    <col min="13828" max="13828" width="31" style="74" bestFit="1" customWidth="1"/>
    <col min="13829" max="13829" width="12.85546875" style="74" customWidth="1"/>
    <col min="13830" max="13830" width="13.42578125" style="74" customWidth="1"/>
    <col min="13831" max="13831" width="26.28515625" style="74" customWidth="1"/>
    <col min="13832" max="13832" width="15" style="74" customWidth="1"/>
    <col min="13833" max="13833" width="22.42578125" style="74" customWidth="1"/>
    <col min="13834" max="14081" width="9.140625" style="74"/>
    <col min="14082" max="14082" width="40.5703125" style="74" customWidth="1"/>
    <col min="14083" max="14083" width="10.7109375" style="74" customWidth="1"/>
    <col min="14084" max="14084" width="31" style="74" bestFit="1" customWidth="1"/>
    <col min="14085" max="14085" width="12.85546875" style="74" customWidth="1"/>
    <col min="14086" max="14086" width="13.42578125" style="74" customWidth="1"/>
    <col min="14087" max="14087" width="26.28515625" style="74" customWidth="1"/>
    <col min="14088" max="14088" width="15" style="74" customWidth="1"/>
    <col min="14089" max="14089" width="22.42578125" style="74" customWidth="1"/>
    <col min="14090" max="14337" width="9.140625" style="74"/>
    <col min="14338" max="14338" width="40.5703125" style="74" customWidth="1"/>
    <col min="14339" max="14339" width="10.7109375" style="74" customWidth="1"/>
    <col min="14340" max="14340" width="31" style="74" bestFit="1" customWidth="1"/>
    <col min="14341" max="14341" width="12.85546875" style="74" customWidth="1"/>
    <col min="14342" max="14342" width="13.42578125" style="74" customWidth="1"/>
    <col min="14343" max="14343" width="26.28515625" style="74" customWidth="1"/>
    <col min="14344" max="14344" width="15" style="74" customWidth="1"/>
    <col min="14345" max="14345" width="22.42578125" style="74" customWidth="1"/>
    <col min="14346" max="14593" width="9.140625" style="74"/>
    <col min="14594" max="14594" width="40.5703125" style="74" customWidth="1"/>
    <col min="14595" max="14595" width="10.7109375" style="74" customWidth="1"/>
    <col min="14596" max="14596" width="31" style="74" bestFit="1" customWidth="1"/>
    <col min="14597" max="14597" width="12.85546875" style="74" customWidth="1"/>
    <col min="14598" max="14598" width="13.42578125" style="74" customWidth="1"/>
    <col min="14599" max="14599" width="26.28515625" style="74" customWidth="1"/>
    <col min="14600" max="14600" width="15" style="74" customWidth="1"/>
    <col min="14601" max="14601" width="22.42578125" style="74" customWidth="1"/>
    <col min="14602" max="14849" width="9.140625" style="74"/>
    <col min="14850" max="14850" width="40.5703125" style="74" customWidth="1"/>
    <col min="14851" max="14851" width="10.7109375" style="74" customWidth="1"/>
    <col min="14852" max="14852" width="31" style="74" bestFit="1" customWidth="1"/>
    <col min="14853" max="14853" width="12.85546875" style="74" customWidth="1"/>
    <col min="14854" max="14854" width="13.42578125" style="74" customWidth="1"/>
    <col min="14855" max="14855" width="26.28515625" style="74" customWidth="1"/>
    <col min="14856" max="14856" width="15" style="74" customWidth="1"/>
    <col min="14857" max="14857" width="22.42578125" style="74" customWidth="1"/>
    <col min="14858" max="15105" width="9.140625" style="74"/>
    <col min="15106" max="15106" width="40.5703125" style="74" customWidth="1"/>
    <col min="15107" max="15107" width="10.7109375" style="74" customWidth="1"/>
    <col min="15108" max="15108" width="31" style="74" bestFit="1" customWidth="1"/>
    <col min="15109" max="15109" width="12.85546875" style="74" customWidth="1"/>
    <col min="15110" max="15110" width="13.42578125" style="74" customWidth="1"/>
    <col min="15111" max="15111" width="26.28515625" style="74" customWidth="1"/>
    <col min="15112" max="15112" width="15" style="74" customWidth="1"/>
    <col min="15113" max="15113" width="22.42578125" style="74" customWidth="1"/>
    <col min="15114" max="15361" width="9.140625" style="74"/>
    <col min="15362" max="15362" width="40.5703125" style="74" customWidth="1"/>
    <col min="15363" max="15363" width="10.7109375" style="74" customWidth="1"/>
    <col min="15364" max="15364" width="31" style="74" bestFit="1" customWidth="1"/>
    <col min="15365" max="15365" width="12.85546875" style="74" customWidth="1"/>
    <col min="15366" max="15366" width="13.42578125" style="74" customWidth="1"/>
    <col min="15367" max="15367" width="26.28515625" style="74" customWidth="1"/>
    <col min="15368" max="15368" width="15" style="74" customWidth="1"/>
    <col min="15369" max="15369" width="22.42578125" style="74" customWidth="1"/>
    <col min="15370" max="15617" width="9.140625" style="74"/>
    <col min="15618" max="15618" width="40.5703125" style="74" customWidth="1"/>
    <col min="15619" max="15619" width="10.7109375" style="74" customWidth="1"/>
    <col min="15620" max="15620" width="31" style="74" bestFit="1" customWidth="1"/>
    <col min="15621" max="15621" width="12.85546875" style="74" customWidth="1"/>
    <col min="15622" max="15622" width="13.42578125" style="74" customWidth="1"/>
    <col min="15623" max="15623" width="26.28515625" style="74" customWidth="1"/>
    <col min="15624" max="15624" width="15" style="74" customWidth="1"/>
    <col min="15625" max="15625" width="22.42578125" style="74" customWidth="1"/>
    <col min="15626" max="15873" width="9.140625" style="74"/>
    <col min="15874" max="15874" width="40.5703125" style="74" customWidth="1"/>
    <col min="15875" max="15875" width="10.7109375" style="74" customWidth="1"/>
    <col min="15876" max="15876" width="31" style="74" bestFit="1" customWidth="1"/>
    <col min="15877" max="15877" width="12.85546875" style="74" customWidth="1"/>
    <col min="15878" max="15878" width="13.42578125" style="74" customWidth="1"/>
    <col min="15879" max="15879" width="26.28515625" style="74" customWidth="1"/>
    <col min="15880" max="15880" width="15" style="74" customWidth="1"/>
    <col min="15881" max="15881" width="22.42578125" style="74" customWidth="1"/>
    <col min="15882" max="16129" width="9.140625" style="74"/>
    <col min="16130" max="16130" width="40.5703125" style="74" customWidth="1"/>
    <col min="16131" max="16131" width="10.7109375" style="74" customWidth="1"/>
    <col min="16132" max="16132" width="31" style="74" bestFit="1" customWidth="1"/>
    <col min="16133" max="16133" width="12.85546875" style="74" customWidth="1"/>
    <col min="16134" max="16134" width="13.42578125" style="74" customWidth="1"/>
    <col min="16135" max="16135" width="26.28515625" style="74" customWidth="1"/>
    <col min="16136" max="16136" width="15" style="74" customWidth="1"/>
    <col min="16137" max="16137" width="22.42578125" style="74" customWidth="1"/>
    <col min="16138" max="16384" width="9.140625" style="74"/>
  </cols>
  <sheetData>
    <row r="1" spans="2:11" x14ac:dyDescent="0.2">
      <c r="B1" s="73" t="s">
        <v>2369</v>
      </c>
      <c r="H1" s="71"/>
      <c r="I1" s="72"/>
      <c r="J1" s="73"/>
    </row>
    <row r="2" spans="2:11" x14ac:dyDescent="0.2">
      <c r="B2" s="74" t="s">
        <v>2370</v>
      </c>
      <c r="H2" s="71"/>
      <c r="I2" s="72"/>
      <c r="J2" s="73"/>
    </row>
    <row r="3" spans="2:11" x14ac:dyDescent="0.2">
      <c r="B3" s="501" t="s">
        <v>2372</v>
      </c>
      <c r="H3" s="71"/>
      <c r="K3" s="73"/>
    </row>
    <row r="4" spans="2:11" x14ac:dyDescent="0.2">
      <c r="B4" s="501"/>
      <c r="H4" s="71"/>
      <c r="K4" s="73"/>
    </row>
    <row r="5" spans="2:11" x14ac:dyDescent="0.2">
      <c r="B5" s="476" t="s">
        <v>2274</v>
      </c>
    </row>
    <row r="6" spans="2:11" ht="16.149999999999999" hidden="1" customHeight="1" outlineLevel="1" x14ac:dyDescent="0.2">
      <c r="B6" s="502" t="str">
        <f>INDEX('Salary and Cost Data'!$AJ$2:$AN$2,MATCH(B5,'Salary and Cost Data'!$AJ$5:$AN$5,0))&amp;" Revenue"</f>
        <v>FY 2023-24 Revenue</v>
      </c>
      <c r="C6" s="621" t="s">
        <v>2373</v>
      </c>
      <c r="D6" s="622"/>
      <c r="E6" s="623"/>
      <c r="F6" s="624" t="s">
        <v>2374</v>
      </c>
      <c r="G6" s="625"/>
      <c r="H6" s="626"/>
      <c r="I6" s="479" t="s">
        <v>2375</v>
      </c>
      <c r="J6" s="503" t="s">
        <v>2391</v>
      </c>
    </row>
    <row r="7" spans="2:11" ht="16.149999999999999" hidden="1" customHeight="1" outlineLevel="1" x14ac:dyDescent="0.2">
      <c r="B7" s="480" t="s">
        <v>2376</v>
      </c>
      <c r="C7" s="504" t="s">
        <v>2377</v>
      </c>
      <c r="D7" s="505" t="s">
        <v>2378</v>
      </c>
      <c r="E7" s="506" t="s">
        <v>77</v>
      </c>
      <c r="F7" s="507" t="s">
        <v>2377</v>
      </c>
      <c r="G7" s="508" t="s">
        <v>2378</v>
      </c>
      <c r="H7" s="509" t="s">
        <v>77</v>
      </c>
      <c r="I7" s="510" t="s">
        <v>2379</v>
      </c>
      <c r="J7" s="480" t="s">
        <v>2552</v>
      </c>
    </row>
    <row r="8" spans="2:11" ht="16.149999999999999" hidden="1" customHeight="1" outlineLevel="1" x14ac:dyDescent="0.2">
      <c r="B8" s="511"/>
      <c r="C8" s="512"/>
      <c r="D8" s="513"/>
      <c r="E8" s="514">
        <f>C8*D8</f>
        <v>0</v>
      </c>
      <c r="F8" s="515"/>
      <c r="G8" s="516"/>
      <c r="H8" s="517">
        <f>F8*G8</f>
        <v>0</v>
      </c>
      <c r="I8" s="518">
        <f>H8-E8</f>
        <v>0</v>
      </c>
      <c r="J8" s="519"/>
    </row>
    <row r="9" spans="2:11" ht="16.149999999999999" hidden="1" customHeight="1" outlineLevel="1" x14ac:dyDescent="0.2">
      <c r="B9" s="520"/>
      <c r="C9" s="521"/>
      <c r="D9" s="522"/>
      <c r="E9" s="523">
        <f>C9*D9</f>
        <v>0</v>
      </c>
      <c r="F9" s="524"/>
      <c r="G9" s="525"/>
      <c r="H9" s="526">
        <f>F9*G9</f>
        <v>0</v>
      </c>
      <c r="I9" s="527">
        <f>H9-E9</f>
        <v>0</v>
      </c>
      <c r="J9" s="528"/>
    </row>
    <row r="10" spans="2:11" ht="16.149999999999999" hidden="1" customHeight="1" outlineLevel="1" x14ac:dyDescent="0.2">
      <c r="B10" s="520"/>
      <c r="C10" s="521"/>
      <c r="D10" s="522"/>
      <c r="E10" s="523">
        <f>C10*D10</f>
        <v>0</v>
      </c>
      <c r="F10" s="524"/>
      <c r="G10" s="525"/>
      <c r="H10" s="526">
        <f>F10*G10</f>
        <v>0</v>
      </c>
      <c r="I10" s="527">
        <f>H10-E10</f>
        <v>0</v>
      </c>
      <c r="J10" s="528"/>
    </row>
    <row r="11" spans="2:11" ht="16.149999999999999" hidden="1" customHeight="1" outlineLevel="1" thickBot="1" x14ac:dyDescent="0.25">
      <c r="B11" s="529"/>
      <c r="C11" s="530"/>
      <c r="D11" s="531"/>
      <c r="E11" s="532">
        <f>C11*D11</f>
        <v>0</v>
      </c>
      <c r="F11" s="533"/>
      <c r="G11" s="534"/>
      <c r="H11" s="535">
        <f>F11*G11</f>
        <v>0</v>
      </c>
      <c r="I11" s="536">
        <f>H11-E11</f>
        <v>0</v>
      </c>
      <c r="J11" s="537"/>
    </row>
    <row r="12" spans="2:11" ht="16.149999999999999" hidden="1" customHeight="1" outlineLevel="1" thickTop="1" x14ac:dyDescent="0.2">
      <c r="B12" s="481" t="s">
        <v>2380</v>
      </c>
      <c r="C12" s="482"/>
      <c r="D12" s="483">
        <f>SUM(D8:D11)</f>
        <v>0</v>
      </c>
      <c r="E12" s="484">
        <f>SUM(E8:E11)</f>
        <v>0</v>
      </c>
      <c r="F12" s="485"/>
      <c r="G12" s="486">
        <f>SUM(G8:G11)</f>
        <v>0</v>
      </c>
      <c r="H12" s="484">
        <f>SUM(H8:H11)</f>
        <v>0</v>
      </c>
      <c r="I12" s="487">
        <f>SUM(I8:I11)</f>
        <v>0</v>
      </c>
      <c r="J12" s="538"/>
    </row>
    <row r="13" spans="2:11" hidden="1" outlineLevel="1" x14ac:dyDescent="0.2">
      <c r="B13" s="72"/>
    </row>
    <row r="14" spans="2:11" collapsed="1" x14ac:dyDescent="0.2">
      <c r="B14" s="72"/>
    </row>
    <row r="15" spans="2:11" ht="18.600000000000001" customHeight="1" x14ac:dyDescent="0.2">
      <c r="B15" s="476" t="s">
        <v>2275</v>
      </c>
    </row>
    <row r="16" spans="2:11" ht="16.149999999999999" customHeight="1" x14ac:dyDescent="0.2">
      <c r="B16" s="502" t="str">
        <f>INDEX('Salary and Cost Data'!$AJ$2:$AN$2,MATCH(B15,'Salary and Cost Data'!$AJ$5:$AN$5,0))&amp;" Revenue"</f>
        <v>FY 2024-25 Revenue</v>
      </c>
      <c r="C16" s="621" t="s">
        <v>2373</v>
      </c>
      <c r="D16" s="622"/>
      <c r="E16" s="623"/>
      <c r="F16" s="624" t="s">
        <v>2374</v>
      </c>
      <c r="G16" s="625"/>
      <c r="H16" s="626"/>
      <c r="I16" s="479" t="s">
        <v>2375</v>
      </c>
      <c r="J16" s="503" t="s">
        <v>2391</v>
      </c>
    </row>
    <row r="17" spans="2:10" ht="16.149999999999999" customHeight="1" x14ac:dyDescent="0.2">
      <c r="B17" s="480" t="s">
        <v>2376</v>
      </c>
      <c r="C17" s="504" t="s">
        <v>2377</v>
      </c>
      <c r="D17" s="505" t="s">
        <v>2378</v>
      </c>
      <c r="E17" s="506" t="s">
        <v>77</v>
      </c>
      <c r="F17" s="507" t="s">
        <v>2377</v>
      </c>
      <c r="G17" s="508" t="s">
        <v>2378</v>
      </c>
      <c r="H17" s="509" t="s">
        <v>77</v>
      </c>
      <c r="I17" s="510" t="s">
        <v>2379</v>
      </c>
      <c r="J17" s="480" t="s">
        <v>2552</v>
      </c>
    </row>
    <row r="18" spans="2:10" ht="16.149999999999999" customHeight="1" x14ac:dyDescent="0.2">
      <c r="B18" s="511"/>
      <c r="C18" s="512"/>
      <c r="D18" s="513"/>
      <c r="E18" s="514">
        <f>C18*D18</f>
        <v>0</v>
      </c>
      <c r="F18" s="515"/>
      <c r="G18" s="516"/>
      <c r="H18" s="517">
        <f>F18*G18</f>
        <v>0</v>
      </c>
      <c r="I18" s="518">
        <f>H18-E18</f>
        <v>0</v>
      </c>
      <c r="J18" s="519"/>
    </row>
    <row r="19" spans="2:10" ht="16.149999999999999" customHeight="1" x14ac:dyDescent="0.2">
      <c r="B19" s="520"/>
      <c r="C19" s="521"/>
      <c r="D19" s="522"/>
      <c r="E19" s="523">
        <f>C19*D19</f>
        <v>0</v>
      </c>
      <c r="F19" s="524"/>
      <c r="G19" s="525"/>
      <c r="H19" s="526">
        <f>F19*G19</f>
        <v>0</v>
      </c>
      <c r="I19" s="527">
        <f>H19-E19</f>
        <v>0</v>
      </c>
      <c r="J19" s="528"/>
    </row>
    <row r="20" spans="2:10" ht="16.149999999999999" customHeight="1" x14ac:dyDescent="0.2">
      <c r="B20" s="520"/>
      <c r="C20" s="521"/>
      <c r="D20" s="522"/>
      <c r="E20" s="523">
        <f>C20*D20</f>
        <v>0</v>
      </c>
      <c r="F20" s="524"/>
      <c r="G20" s="525"/>
      <c r="H20" s="526">
        <f>F20*G20</f>
        <v>0</v>
      </c>
      <c r="I20" s="527">
        <f>H20-E20</f>
        <v>0</v>
      </c>
      <c r="J20" s="528"/>
    </row>
    <row r="21" spans="2:10" ht="16.149999999999999" customHeight="1" thickBot="1" x14ac:dyDescent="0.25">
      <c r="B21" s="529"/>
      <c r="C21" s="530"/>
      <c r="D21" s="531"/>
      <c r="E21" s="532">
        <f>C21*D21</f>
        <v>0</v>
      </c>
      <c r="F21" s="533"/>
      <c r="G21" s="534"/>
      <c r="H21" s="535">
        <f>F21*G21</f>
        <v>0</v>
      </c>
      <c r="I21" s="536">
        <f>H21-E21</f>
        <v>0</v>
      </c>
      <c r="J21" s="537"/>
    </row>
    <row r="22" spans="2:10" ht="16.149999999999999" customHeight="1" thickTop="1" x14ac:dyDescent="0.2">
      <c r="B22" s="481" t="s">
        <v>2380</v>
      </c>
      <c r="C22" s="482"/>
      <c r="D22" s="483">
        <f>SUM(D18:D21)</f>
        <v>0</v>
      </c>
      <c r="E22" s="484">
        <f>SUM(E18:E21)</f>
        <v>0</v>
      </c>
      <c r="F22" s="485"/>
      <c r="G22" s="486">
        <f>SUM(G18:G21)</f>
        <v>0</v>
      </c>
      <c r="H22" s="484">
        <f>SUM(H18:H21)</f>
        <v>0</v>
      </c>
      <c r="I22" s="487">
        <f>SUM(I18:I21)</f>
        <v>0</v>
      </c>
      <c r="J22" s="538"/>
    </row>
    <row r="25" spans="2:10" x14ac:dyDescent="0.2">
      <c r="B25" s="476" t="s">
        <v>2276</v>
      </c>
    </row>
    <row r="26" spans="2:10" ht="16.149999999999999" customHeight="1" x14ac:dyDescent="0.2">
      <c r="B26" s="502" t="str">
        <f>INDEX('Salary and Cost Data'!$AJ$2:$AN$2,MATCH(B25,'Salary and Cost Data'!$AJ$5:$AN$5,0))&amp;" Revenue"</f>
        <v>FY 2025-26 Revenue</v>
      </c>
      <c r="C26" s="621" t="s">
        <v>2373</v>
      </c>
      <c r="D26" s="622"/>
      <c r="E26" s="623"/>
      <c r="F26" s="624" t="s">
        <v>2374</v>
      </c>
      <c r="G26" s="625"/>
      <c r="H26" s="626"/>
      <c r="I26" s="479" t="s">
        <v>2375</v>
      </c>
      <c r="J26" s="503" t="s">
        <v>2391</v>
      </c>
    </row>
    <row r="27" spans="2:10" ht="16.149999999999999" customHeight="1" x14ac:dyDescent="0.2">
      <c r="B27" s="480" t="s">
        <v>2376</v>
      </c>
      <c r="C27" s="504" t="s">
        <v>2377</v>
      </c>
      <c r="D27" s="505" t="s">
        <v>2378</v>
      </c>
      <c r="E27" s="506" t="s">
        <v>77</v>
      </c>
      <c r="F27" s="507" t="s">
        <v>2377</v>
      </c>
      <c r="G27" s="508" t="s">
        <v>2378</v>
      </c>
      <c r="H27" s="509" t="s">
        <v>77</v>
      </c>
      <c r="I27" s="510" t="s">
        <v>2379</v>
      </c>
      <c r="J27" s="480" t="s">
        <v>2552</v>
      </c>
    </row>
    <row r="28" spans="2:10" ht="16.149999999999999" customHeight="1" x14ac:dyDescent="0.2">
      <c r="B28" s="511"/>
      <c r="C28" s="512"/>
      <c r="D28" s="513"/>
      <c r="E28" s="514">
        <f>C28*D28</f>
        <v>0</v>
      </c>
      <c r="F28" s="515"/>
      <c r="G28" s="516"/>
      <c r="H28" s="517">
        <f>F28*G28</f>
        <v>0</v>
      </c>
      <c r="I28" s="518">
        <f>H28-E28</f>
        <v>0</v>
      </c>
      <c r="J28" s="519"/>
    </row>
    <row r="29" spans="2:10" ht="16.149999999999999" customHeight="1" x14ac:dyDescent="0.2">
      <c r="B29" s="520"/>
      <c r="C29" s="521"/>
      <c r="D29" s="522"/>
      <c r="E29" s="523">
        <f>C29*D29</f>
        <v>0</v>
      </c>
      <c r="F29" s="524"/>
      <c r="G29" s="525"/>
      <c r="H29" s="526">
        <f>F29*G29</f>
        <v>0</v>
      </c>
      <c r="I29" s="527">
        <f>H29-E29</f>
        <v>0</v>
      </c>
      <c r="J29" s="528"/>
    </row>
    <row r="30" spans="2:10" ht="16.149999999999999" customHeight="1" x14ac:dyDescent="0.2">
      <c r="B30" s="520"/>
      <c r="C30" s="521"/>
      <c r="D30" s="522"/>
      <c r="E30" s="523">
        <f>C30*D30</f>
        <v>0</v>
      </c>
      <c r="F30" s="524"/>
      <c r="G30" s="525"/>
      <c r="H30" s="526">
        <f>F30*G30</f>
        <v>0</v>
      </c>
      <c r="I30" s="527">
        <f>H30-E30</f>
        <v>0</v>
      </c>
      <c r="J30" s="528"/>
    </row>
    <row r="31" spans="2:10" ht="16.149999999999999" customHeight="1" thickBot="1" x14ac:dyDescent="0.25">
      <c r="B31" s="529"/>
      <c r="C31" s="530"/>
      <c r="D31" s="531"/>
      <c r="E31" s="532">
        <f>C31*D31</f>
        <v>0</v>
      </c>
      <c r="F31" s="533"/>
      <c r="G31" s="534"/>
      <c r="H31" s="535">
        <f>F31*G31</f>
        <v>0</v>
      </c>
      <c r="I31" s="536">
        <f>H31-E31</f>
        <v>0</v>
      </c>
      <c r="J31" s="537"/>
    </row>
    <row r="32" spans="2:10" ht="16.149999999999999" customHeight="1" thickTop="1" x14ac:dyDescent="0.2">
      <c r="B32" s="481" t="s">
        <v>2380</v>
      </c>
      <c r="C32" s="482"/>
      <c r="D32" s="483">
        <f>SUM(D28:D31)</f>
        <v>0</v>
      </c>
      <c r="E32" s="484">
        <f>SUM(E28:E31)</f>
        <v>0</v>
      </c>
      <c r="F32" s="485"/>
      <c r="G32" s="486">
        <f>SUM(G28:G31)</f>
        <v>0</v>
      </c>
      <c r="H32" s="484">
        <f>SUM(H28:H31)</f>
        <v>0</v>
      </c>
      <c r="I32" s="487">
        <f>SUM(I28:I31)</f>
        <v>0</v>
      </c>
      <c r="J32" s="538"/>
    </row>
    <row r="35" spans="2:10" x14ac:dyDescent="0.2">
      <c r="B35" s="476" t="s">
        <v>2277</v>
      </c>
    </row>
    <row r="36" spans="2:10" ht="16.149999999999999" hidden="1" customHeight="1" outlineLevel="1" x14ac:dyDescent="0.2">
      <c r="B36" s="502" t="str">
        <f>INDEX('Salary and Cost Data'!$AJ$2:$AN$2,MATCH(B35,'Salary and Cost Data'!$AJ$5:$AN$5,0))&amp;" Revenue"</f>
        <v>FY 2026-27 Revenue</v>
      </c>
      <c r="C36" s="621" t="s">
        <v>2373</v>
      </c>
      <c r="D36" s="622"/>
      <c r="E36" s="623"/>
      <c r="F36" s="624" t="s">
        <v>2374</v>
      </c>
      <c r="G36" s="625"/>
      <c r="H36" s="626"/>
      <c r="I36" s="479" t="s">
        <v>2375</v>
      </c>
      <c r="J36" s="503" t="s">
        <v>2391</v>
      </c>
    </row>
    <row r="37" spans="2:10" ht="16.149999999999999" hidden="1" customHeight="1" outlineLevel="1" x14ac:dyDescent="0.2">
      <c r="B37" s="480" t="s">
        <v>2376</v>
      </c>
      <c r="C37" s="504" t="s">
        <v>2377</v>
      </c>
      <c r="D37" s="505" t="s">
        <v>2378</v>
      </c>
      <c r="E37" s="506" t="s">
        <v>77</v>
      </c>
      <c r="F37" s="507" t="s">
        <v>2377</v>
      </c>
      <c r="G37" s="508" t="s">
        <v>2378</v>
      </c>
      <c r="H37" s="509" t="s">
        <v>77</v>
      </c>
      <c r="I37" s="510" t="s">
        <v>2379</v>
      </c>
      <c r="J37" s="480" t="s">
        <v>2552</v>
      </c>
    </row>
    <row r="38" spans="2:10" ht="16.149999999999999" hidden="1" customHeight="1" outlineLevel="1" x14ac:dyDescent="0.2">
      <c r="B38" s="511"/>
      <c r="C38" s="512"/>
      <c r="D38" s="513"/>
      <c r="E38" s="514">
        <f>C38*D38</f>
        <v>0</v>
      </c>
      <c r="F38" s="515"/>
      <c r="G38" s="516"/>
      <c r="H38" s="517">
        <f>F38*G38</f>
        <v>0</v>
      </c>
      <c r="I38" s="518">
        <f>H38-E38</f>
        <v>0</v>
      </c>
      <c r="J38" s="519"/>
    </row>
    <row r="39" spans="2:10" ht="16.149999999999999" hidden="1" customHeight="1" outlineLevel="1" x14ac:dyDescent="0.2">
      <c r="B39" s="520"/>
      <c r="C39" s="521"/>
      <c r="D39" s="522"/>
      <c r="E39" s="523">
        <f>C39*D39</f>
        <v>0</v>
      </c>
      <c r="F39" s="524"/>
      <c r="G39" s="525"/>
      <c r="H39" s="526">
        <f>F39*G39</f>
        <v>0</v>
      </c>
      <c r="I39" s="527">
        <f>H39-E39</f>
        <v>0</v>
      </c>
      <c r="J39" s="528"/>
    </row>
    <row r="40" spans="2:10" ht="16.149999999999999" hidden="1" customHeight="1" outlineLevel="1" x14ac:dyDescent="0.2">
      <c r="B40" s="520"/>
      <c r="C40" s="521"/>
      <c r="D40" s="522"/>
      <c r="E40" s="523">
        <f>C40*D40</f>
        <v>0</v>
      </c>
      <c r="F40" s="524"/>
      <c r="G40" s="525"/>
      <c r="H40" s="526">
        <f>F40*G40</f>
        <v>0</v>
      </c>
      <c r="I40" s="527">
        <f>H40-E40</f>
        <v>0</v>
      </c>
      <c r="J40" s="528"/>
    </row>
    <row r="41" spans="2:10" ht="16.149999999999999" hidden="1" customHeight="1" outlineLevel="1" thickBot="1" x14ac:dyDescent="0.25">
      <c r="B41" s="529"/>
      <c r="C41" s="530"/>
      <c r="D41" s="531"/>
      <c r="E41" s="532">
        <f>C41*D41</f>
        <v>0</v>
      </c>
      <c r="F41" s="533"/>
      <c r="G41" s="534"/>
      <c r="H41" s="535">
        <f>F41*G41</f>
        <v>0</v>
      </c>
      <c r="I41" s="536">
        <f>H41-E41</f>
        <v>0</v>
      </c>
      <c r="J41" s="537"/>
    </row>
    <row r="42" spans="2:10" ht="16.149999999999999" hidden="1" customHeight="1" outlineLevel="1" thickTop="1" x14ac:dyDescent="0.2">
      <c r="B42" s="481" t="s">
        <v>2380</v>
      </c>
      <c r="C42" s="482"/>
      <c r="D42" s="483">
        <f>SUM(D38:D41)</f>
        <v>0</v>
      </c>
      <c r="E42" s="484">
        <f>SUM(E38:E41)</f>
        <v>0</v>
      </c>
      <c r="F42" s="485"/>
      <c r="G42" s="486">
        <f>SUM(G38:G41)</f>
        <v>0</v>
      </c>
      <c r="H42" s="484">
        <f>SUM(H38:H41)</f>
        <v>0</v>
      </c>
      <c r="I42" s="487">
        <f>SUM(I38:I41)</f>
        <v>0</v>
      </c>
      <c r="J42" s="538"/>
    </row>
    <row r="43" spans="2:10" hidden="1" outlineLevel="1" x14ac:dyDescent="0.2"/>
    <row r="44" spans="2:10" collapsed="1" x14ac:dyDescent="0.2"/>
    <row r="45" spans="2:10" x14ac:dyDescent="0.2">
      <c r="B45" s="476" t="s">
        <v>2278</v>
      </c>
    </row>
    <row r="46" spans="2:10" ht="16.149999999999999" hidden="1" customHeight="1" outlineLevel="1" x14ac:dyDescent="0.2">
      <c r="B46" s="502" t="str">
        <f>INDEX('Salary and Cost Data'!$AJ$2:$AN$2,MATCH(B45,'Salary and Cost Data'!$AJ$5:$AN$5,0))&amp;" Revenue"</f>
        <v>FY 2027-28 Revenue</v>
      </c>
      <c r="C46" s="621" t="s">
        <v>2373</v>
      </c>
      <c r="D46" s="622"/>
      <c r="E46" s="623"/>
      <c r="F46" s="624" t="s">
        <v>2374</v>
      </c>
      <c r="G46" s="625"/>
      <c r="H46" s="626"/>
      <c r="I46" s="479" t="s">
        <v>2375</v>
      </c>
      <c r="J46" s="503" t="s">
        <v>2391</v>
      </c>
    </row>
    <row r="47" spans="2:10" ht="16.149999999999999" hidden="1" customHeight="1" outlineLevel="1" x14ac:dyDescent="0.2">
      <c r="B47" s="480" t="s">
        <v>2376</v>
      </c>
      <c r="C47" s="504" t="s">
        <v>2377</v>
      </c>
      <c r="D47" s="505" t="s">
        <v>2378</v>
      </c>
      <c r="E47" s="506" t="s">
        <v>77</v>
      </c>
      <c r="F47" s="507" t="s">
        <v>2377</v>
      </c>
      <c r="G47" s="508" t="s">
        <v>2378</v>
      </c>
      <c r="H47" s="509" t="s">
        <v>77</v>
      </c>
      <c r="I47" s="510" t="s">
        <v>2379</v>
      </c>
      <c r="J47" s="480" t="s">
        <v>2552</v>
      </c>
    </row>
    <row r="48" spans="2:10" ht="16.149999999999999" hidden="1" customHeight="1" outlineLevel="1" x14ac:dyDescent="0.2">
      <c r="B48" s="511"/>
      <c r="C48" s="512"/>
      <c r="D48" s="513"/>
      <c r="E48" s="514">
        <f>C48*D48</f>
        <v>0</v>
      </c>
      <c r="F48" s="515"/>
      <c r="G48" s="516"/>
      <c r="H48" s="517">
        <f>F48*G48</f>
        <v>0</v>
      </c>
      <c r="I48" s="518">
        <f>H48-E48</f>
        <v>0</v>
      </c>
      <c r="J48" s="519"/>
    </row>
    <row r="49" spans="2:10" ht="16.149999999999999" hidden="1" customHeight="1" outlineLevel="1" x14ac:dyDescent="0.2">
      <c r="B49" s="520"/>
      <c r="C49" s="521"/>
      <c r="D49" s="522"/>
      <c r="E49" s="523">
        <f>C49*D49</f>
        <v>0</v>
      </c>
      <c r="F49" s="524"/>
      <c r="G49" s="525"/>
      <c r="H49" s="526">
        <f>F49*G49</f>
        <v>0</v>
      </c>
      <c r="I49" s="527">
        <f>H49-E49</f>
        <v>0</v>
      </c>
      <c r="J49" s="528"/>
    </row>
    <row r="50" spans="2:10" ht="16.149999999999999" hidden="1" customHeight="1" outlineLevel="1" x14ac:dyDescent="0.2">
      <c r="B50" s="520"/>
      <c r="C50" s="521"/>
      <c r="D50" s="522"/>
      <c r="E50" s="523">
        <f>C50*D50</f>
        <v>0</v>
      </c>
      <c r="F50" s="524"/>
      <c r="G50" s="525"/>
      <c r="H50" s="526">
        <f>F50*G50</f>
        <v>0</v>
      </c>
      <c r="I50" s="527">
        <f>H50-E50</f>
        <v>0</v>
      </c>
      <c r="J50" s="528"/>
    </row>
    <row r="51" spans="2:10" ht="16.149999999999999" hidden="1" customHeight="1" outlineLevel="1" thickBot="1" x14ac:dyDescent="0.25">
      <c r="B51" s="529"/>
      <c r="C51" s="530"/>
      <c r="D51" s="531"/>
      <c r="E51" s="532">
        <f>C51*D51</f>
        <v>0</v>
      </c>
      <c r="F51" s="533"/>
      <c r="G51" s="534"/>
      <c r="H51" s="535">
        <f>F51*G51</f>
        <v>0</v>
      </c>
      <c r="I51" s="536">
        <f>H51-E51</f>
        <v>0</v>
      </c>
      <c r="J51" s="537"/>
    </row>
    <row r="52" spans="2:10" ht="16.149999999999999" hidden="1" customHeight="1" outlineLevel="1" thickTop="1" x14ac:dyDescent="0.2">
      <c r="B52" s="481" t="s">
        <v>2380</v>
      </c>
      <c r="C52" s="482"/>
      <c r="D52" s="483">
        <f>SUM(D48:D51)</f>
        <v>0</v>
      </c>
      <c r="E52" s="484">
        <f>SUM(E48:E51)</f>
        <v>0</v>
      </c>
      <c r="F52" s="485"/>
      <c r="G52" s="486">
        <f>SUM(G48:G51)</f>
        <v>0</v>
      </c>
      <c r="H52" s="484">
        <f>SUM(H48:H51)</f>
        <v>0</v>
      </c>
      <c r="I52" s="487">
        <f>SUM(I48:I51)</f>
        <v>0</v>
      </c>
      <c r="J52" s="538"/>
    </row>
    <row r="53" spans="2:10" hidden="1" outlineLevel="1" x14ac:dyDescent="0.2"/>
    <row r="54" spans="2:10" collapsed="1" x14ac:dyDescent="0.2"/>
  </sheetData>
  <mergeCells count="10">
    <mergeCell ref="C6:E6"/>
    <mergeCell ref="F6:H6"/>
    <mergeCell ref="C36:E36"/>
    <mergeCell ref="F36:H36"/>
    <mergeCell ref="C46:E46"/>
    <mergeCell ref="F46:H46"/>
    <mergeCell ref="C26:E26"/>
    <mergeCell ref="F26:H26"/>
    <mergeCell ref="C16:E16"/>
    <mergeCell ref="F16:H16"/>
  </mergeCells>
  <conditionalFormatting sqref="I1:I4">
    <cfRule type="cellIs" dxfId="21" priority="1" operator="equal">
      <formula>0</formula>
    </cfRule>
  </conditionalFormatting>
  <dataValidations disablePrompts="1" count="1">
    <dataValidation allowBlank="1" showInputMessage="1" showErrorMessage="1" prompt="Enter the number of individuals paying the fee." sqref="D8:D11 D18:D21 D28:D31 G8:G11 G18:G21 G28:G31 D38:D41 G38:G41 D48:D51 G48:G51"/>
  </dataValidations>
  <pageMargins left="0.7" right="0.7" top="0.75" bottom="0.75" header="0.3" footer="0.3"/>
  <pageSetup scale="73" fitToHeight="2" orientation="landscape" r:id="rId1"/>
  <headerFooter scaleWithDoc="0">
    <oddFooter>&amp;R&amp;8&amp;Z&amp;F</oddFooter>
  </headerFooter>
  <rowBreaks count="1" manualBreakCount="1">
    <brk id="33" min="1"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4"/>
  <sheetViews>
    <sheetView showGridLines="0" zoomScale="80" zoomScaleNormal="80" zoomScaleSheetLayoutView="90" workbookViewId="0">
      <selection activeCell="O27" sqref="O27:Q27"/>
    </sheetView>
  </sheetViews>
  <sheetFormatPr defaultRowHeight="12.75" outlineLevelRow="1" x14ac:dyDescent="0.2"/>
  <cols>
    <col min="2" max="2" width="10.140625" customWidth="1"/>
    <col min="3" max="3" width="15.5703125" customWidth="1"/>
    <col min="4" max="4" width="21.7109375" customWidth="1"/>
    <col min="5" max="5" width="21" customWidth="1"/>
    <col min="6" max="8" width="19.140625" customWidth="1"/>
    <col min="9" max="9" width="19.42578125" customWidth="1"/>
    <col min="10" max="17" width="17.7109375" customWidth="1"/>
  </cols>
  <sheetData>
    <row r="2" spans="3:14" ht="87.6" customHeight="1" x14ac:dyDescent="0.2">
      <c r="C2" s="630" t="s">
        <v>2535</v>
      </c>
      <c r="D2" s="631"/>
      <c r="E2" s="631"/>
      <c r="F2" s="631"/>
      <c r="G2" s="631"/>
      <c r="H2" s="632"/>
    </row>
    <row r="3" spans="3:14" x14ac:dyDescent="0.2">
      <c r="C3" s="173"/>
      <c r="D3" s="173"/>
      <c r="E3" s="173"/>
      <c r="F3" s="173"/>
      <c r="G3" s="173"/>
      <c r="H3" s="173"/>
    </row>
    <row r="4" spans="3:14" x14ac:dyDescent="0.2">
      <c r="C4" s="172"/>
      <c r="D4" s="172"/>
      <c r="E4" s="172"/>
      <c r="F4" s="172"/>
      <c r="G4" s="172"/>
      <c r="H4" s="172"/>
    </row>
    <row r="5" spans="3:14" ht="18" customHeight="1" x14ac:dyDescent="0.2">
      <c r="C5" s="245" t="s">
        <v>2470</v>
      </c>
      <c r="D5" s="245"/>
      <c r="E5" s="245"/>
      <c r="F5" s="245"/>
      <c r="G5" s="245"/>
      <c r="H5" s="245"/>
    </row>
    <row r="6" spans="3:14" x14ac:dyDescent="0.2">
      <c r="C6" s="459" t="s">
        <v>2343</v>
      </c>
      <c r="D6" s="27" t="s">
        <v>2417</v>
      </c>
      <c r="E6" s="27" t="s">
        <v>2418</v>
      </c>
      <c r="F6" s="27" t="s">
        <v>2419</v>
      </c>
      <c r="G6" s="27" t="s">
        <v>2420</v>
      </c>
      <c r="H6" s="27" t="s">
        <v>2421</v>
      </c>
    </row>
    <row r="7" spans="3:14" hidden="1" x14ac:dyDescent="0.2">
      <c r="C7" s="544" t="s">
        <v>2415</v>
      </c>
      <c r="D7" s="543">
        <v>0</v>
      </c>
      <c r="E7" s="543">
        <v>0</v>
      </c>
      <c r="F7" s="543">
        <v>0</v>
      </c>
      <c r="G7" s="543">
        <v>0</v>
      </c>
      <c r="H7" s="543">
        <v>0</v>
      </c>
    </row>
    <row r="8" spans="3:14" x14ac:dyDescent="0.2">
      <c r="C8" s="477" t="s">
        <v>2416</v>
      </c>
      <c r="D8" s="478">
        <v>0</v>
      </c>
      <c r="E8" s="478">
        <v>0</v>
      </c>
      <c r="F8" s="478">
        <v>0</v>
      </c>
      <c r="G8" s="478">
        <v>0</v>
      </c>
      <c r="H8" s="478">
        <v>0</v>
      </c>
    </row>
    <row r="10" spans="3:14" x14ac:dyDescent="0.2">
      <c r="C10" s="23"/>
      <c r="D10" s="23"/>
      <c r="E10" s="23"/>
      <c r="F10" s="23"/>
      <c r="G10" s="23"/>
      <c r="H10" s="23"/>
    </row>
    <row r="11" spans="3:14" x14ac:dyDescent="0.2">
      <c r="D11" s="101"/>
      <c r="E11" s="171"/>
      <c r="F11" s="171"/>
      <c r="G11" s="171"/>
      <c r="H11" s="171"/>
      <c r="I11" s="186"/>
      <c r="J11" s="186"/>
      <c r="K11" s="186"/>
      <c r="L11" s="186"/>
      <c r="M11" s="186"/>
      <c r="N11" s="186"/>
    </row>
    <row r="12" spans="3:14" x14ac:dyDescent="0.2">
      <c r="D12" s="101"/>
      <c r="E12" s="171"/>
      <c r="F12" s="171"/>
      <c r="G12" s="171"/>
      <c r="H12" s="171"/>
      <c r="I12" s="186"/>
      <c r="J12" s="186"/>
      <c r="K12" s="186"/>
      <c r="L12" s="186"/>
      <c r="M12" s="186"/>
      <c r="N12" s="186"/>
    </row>
    <row r="13" spans="3:14" hidden="1" outlineLevel="1" x14ac:dyDescent="0.2">
      <c r="D13" s="101"/>
      <c r="E13" s="171"/>
      <c r="F13" s="171"/>
      <c r="G13" s="171"/>
      <c r="H13" s="171"/>
      <c r="I13" s="186"/>
      <c r="J13" s="186"/>
      <c r="K13" s="186"/>
      <c r="L13" s="186"/>
      <c r="M13" s="186"/>
      <c r="N13" s="186"/>
    </row>
    <row r="14" spans="3:14" hidden="1" outlineLevel="1" x14ac:dyDescent="0.2">
      <c r="D14" s="101"/>
      <c r="E14" s="171"/>
      <c r="F14" s="171"/>
      <c r="G14" s="171"/>
      <c r="H14" s="171"/>
      <c r="I14" s="186"/>
      <c r="J14" s="186"/>
      <c r="K14" s="186"/>
      <c r="L14" s="186"/>
      <c r="M14" s="186"/>
      <c r="N14" s="186"/>
    </row>
    <row r="15" spans="3:14" hidden="1" outlineLevel="1" x14ac:dyDescent="0.2">
      <c r="D15" s="101"/>
      <c r="E15" s="171"/>
      <c r="F15" s="171"/>
      <c r="G15" s="171"/>
      <c r="H15" s="171"/>
      <c r="I15" s="186"/>
      <c r="J15" s="186"/>
      <c r="K15" s="186"/>
      <c r="L15" s="186"/>
      <c r="M15" s="186"/>
      <c r="N15" s="186"/>
    </row>
    <row r="16" spans="3:14" hidden="1" outlineLevel="1" x14ac:dyDescent="0.2"/>
    <row r="17" spans="1:17" hidden="1" outlineLevel="1" x14ac:dyDescent="0.2"/>
    <row r="18" spans="1:17" hidden="1" outlineLevel="1" x14ac:dyDescent="0.2"/>
    <row r="19" spans="1:17" hidden="1" outlineLevel="1" x14ac:dyDescent="0.2"/>
    <row r="20" spans="1:17" hidden="1" outlineLevel="1" x14ac:dyDescent="0.2"/>
    <row r="21" spans="1:17" hidden="1" outlineLevel="1" x14ac:dyDescent="0.2"/>
    <row r="22" spans="1:17" hidden="1" outlineLevel="1" x14ac:dyDescent="0.2"/>
    <row r="23" spans="1:17" collapsed="1" x14ac:dyDescent="0.2">
      <c r="C23" s="4" t="s">
        <v>2619</v>
      </c>
    </row>
    <row r="24" spans="1:17" x14ac:dyDescent="0.2">
      <c r="C24" s="4"/>
    </row>
    <row r="26" spans="1:17" s="310" customFormat="1" ht="19.899999999999999" customHeight="1" x14ac:dyDescent="0.2">
      <c r="B26" s="440" t="s">
        <v>2534</v>
      </c>
      <c r="C26" s="441"/>
      <c r="D26" s="441"/>
      <c r="E26" s="441"/>
      <c r="F26" s="441"/>
      <c r="G26" s="441"/>
      <c r="H26" s="441"/>
      <c r="I26" s="441"/>
      <c r="J26" s="441"/>
      <c r="K26" s="441"/>
      <c r="L26" s="441"/>
      <c r="M26" s="441"/>
      <c r="N26" s="441"/>
      <c r="O26" s="441"/>
      <c r="P26" s="441"/>
      <c r="Q26" s="442"/>
    </row>
    <row r="27" spans="1:17" s="56" customFormat="1" ht="12.75" customHeight="1" x14ac:dyDescent="0.2">
      <c r="B27" s="627" t="s">
        <v>2425</v>
      </c>
      <c r="C27" s="628"/>
      <c r="D27" s="628"/>
      <c r="E27" s="628"/>
      <c r="F27" s="628"/>
      <c r="G27" s="627" t="s">
        <v>2288</v>
      </c>
      <c r="H27" s="628"/>
      <c r="I27" s="629"/>
      <c r="J27" s="627" t="s">
        <v>2533</v>
      </c>
      <c r="K27" s="628"/>
      <c r="L27" s="628"/>
      <c r="M27" s="628"/>
      <c r="N27" s="629"/>
      <c r="O27" s="627" t="s">
        <v>2368</v>
      </c>
      <c r="P27" s="628"/>
      <c r="Q27" s="629" t="s">
        <v>2531</v>
      </c>
    </row>
    <row r="28" spans="1:17" s="101" customFormat="1" ht="25.5" x14ac:dyDescent="0.2">
      <c r="A28" s="456" t="s">
        <v>2440</v>
      </c>
      <c r="B28" s="457" t="s">
        <v>2317</v>
      </c>
      <c r="C28" s="458" t="str">
        <f>'1-FTE Entry'!C9</f>
        <v>FTE Position</v>
      </c>
      <c r="D28" s="447" t="str">
        <f>'1-FTE Entry'!E9</f>
        <v>Full-Year FTE</v>
      </c>
      <c r="E28" s="447" t="str">
        <f>'1-FTE Entry'!H9</f>
        <v>Start Date (MM/YYYY)</v>
      </c>
      <c r="F28" s="447" t="str">
        <f>'1-FTE Entry'!K9</f>
        <v>End Date
(If Applicable)</v>
      </c>
      <c r="G28" s="448" t="s">
        <v>2406</v>
      </c>
      <c r="H28" s="447" t="s">
        <v>238</v>
      </c>
      <c r="I28" s="449" t="s">
        <v>2296</v>
      </c>
      <c r="J28" s="448" t="s">
        <v>2298</v>
      </c>
      <c r="K28" s="447" t="s">
        <v>2299</v>
      </c>
      <c r="L28" s="447" t="s">
        <v>2300</v>
      </c>
      <c r="M28" s="447" t="s">
        <v>2311</v>
      </c>
      <c r="N28" s="449" t="s">
        <v>2567</v>
      </c>
      <c r="O28" s="448" t="s">
        <v>2303</v>
      </c>
      <c r="P28" s="447" t="s">
        <v>2304</v>
      </c>
      <c r="Q28" s="449" t="s">
        <v>2568</v>
      </c>
    </row>
    <row r="29" spans="1:17" x14ac:dyDescent="0.2">
      <c r="A29" s="113" t="str">
        <f>'1-FTE Entry'!A10</f>
        <v>Y</v>
      </c>
      <c r="B29" s="266" t="str">
        <f ca="1">IF(A29="N",B28,IF(LEN(B28)&lt;&gt;1,"A",IFERROR(CHAR(CODE(LOOKUP(2,1/($B$6:OFFSET(B29,-1,0)&lt;&gt;""),$B$6:OFFSET(B29,-1,0)))+1),"A")))</f>
        <v>A</v>
      </c>
      <c r="C29" s="267">
        <f>'1-FTE Entry'!C10</f>
        <v>0</v>
      </c>
      <c r="D29" s="443">
        <f>'1-FTE Entry'!E10</f>
        <v>0</v>
      </c>
      <c r="E29" s="444" t="str">
        <f>IF('1-FTE Entry'!H10=0,"",'1-FTE Entry'!H10)</f>
        <v/>
      </c>
      <c r="F29" s="444" t="str">
        <f>IF('1-FTE Entry'!J10=0,"",'1-FTE Entry'!K10)</f>
        <v/>
      </c>
      <c r="G29" s="450">
        <f>'1-FTE Entry'!S10</f>
        <v>0</v>
      </c>
      <c r="H29" s="451">
        <f>'1-FTE Entry'!T10</f>
        <v>0</v>
      </c>
      <c r="I29" s="452">
        <f>'1-FTE Entry'!U10</f>
        <v>0</v>
      </c>
      <c r="J29" s="450">
        <f>'1-FTE Entry'!V10</f>
        <v>0</v>
      </c>
      <c r="K29" s="451">
        <f>'1-FTE Entry'!W10</f>
        <v>0</v>
      </c>
      <c r="L29" s="451">
        <f>'1-FTE Entry'!X10</f>
        <v>0</v>
      </c>
      <c r="M29" s="451">
        <f ca="1">IFERROR(IF(AND(SEARCH($B29,'1-FTE Entry'!$AJ$31)&gt;0,$C29&gt;0),'1-FTE Entry'!$D$31*SUM('1-FTE Entry'!$E$10:$E$24)/LEN('1-FTE Entry'!$AJ$31),0),0)</f>
        <v>0</v>
      </c>
      <c r="N29" s="452">
        <f ca="1">IF(OR(ISERROR(SEARCH($B29,'1-FTE Entry'!$AJ$49)),$C29=0),0,'1-FTE Entry'!$D$49*'1-FTE Entry'!$E$49/LEN('1-FTE Entry'!$AJ$49))
+IF(OR(ISERROR(SEARCH($B29,'1-FTE Entry'!#REF!)),$C29=0),0,'1-FTE Entry'!#REF!*'1-FTE Entry'!#REF!/LEN('1-FTE Entry'!#REF!))
+IF(OR(ISERROR(SEARCH($B29,'1-FTE Entry'!$AJ$51)),$C29=0),0,'1-FTE Entry'!$D$51*'1-FTE Entry'!$E$51/LEN('1-FTE Entry'!$AJ$51))
+IF(OR(ISERROR(SEARCH($B29,'1-FTE Entry'!$AJ$52)),$C29=0),0,'1-FTE Entry'!$D$52*'1-FTE Entry'!$E$52/LEN('1-FTE Entry'!$AJ$52))</f>
        <v>0</v>
      </c>
      <c r="O29" s="450">
        <f>'1-FTE Entry'!Y10</f>
        <v>0</v>
      </c>
      <c r="P29" s="451">
        <f>'1-FTE Entry'!Z10</f>
        <v>0</v>
      </c>
      <c r="Q29" s="452">
        <f ca="1">IF(OR(ISERROR(SEARCH($B29,'1-FTE Entry'!$AJ$44)),$C29=0),0,'1-FTE Entry'!$D$44*'1-FTE Entry'!$E$44/LEN('1-FTE Entry'!$AJ$44))
+IF(OR(ISERROR(SEARCH($B29,'1-FTE Entry'!$AJ$45)),$C29=0),0,'1-FTE Entry'!$D$45*'1-FTE Entry'!$E$45/LEN('1-FTE Entry'!$AJ$45))
+IF(OR(ISERROR(SEARCH($B29,'1-FTE Entry'!$AJ$46)),$C29=0),0,'1-FTE Entry'!$D$46*'1-FTE Entry'!$E$46/LEN('1-FTE Entry'!$AJ$46))
+IF(OR(ISERROR(SEARCH($B29,'1-FTE Entry'!$AJ$47)),$C29=0),0,'1-FTE Entry'!$D$47*'1-FTE Entry'!$E$47/LEN('1-FTE Entry'!$AJ$47))</f>
        <v>0</v>
      </c>
    </row>
    <row r="30" spans="1:17" x14ac:dyDescent="0.2">
      <c r="A30" s="113" t="str">
        <f>'1-FTE Entry'!A11</f>
        <v>Y</v>
      </c>
      <c r="B30" s="266" t="str">
        <f ca="1">IF(A30="N",B29,IF(LEN(B29)&lt;&gt;1,"A",IFERROR(CHAR(CODE(LOOKUP(2,1/($B$6:OFFSET(B30,-1,0)&lt;&gt;""),$B$6:OFFSET(B30,-1,0)))+1),"A")))</f>
        <v>B</v>
      </c>
      <c r="C30" s="267">
        <f>'1-FTE Entry'!C11</f>
        <v>0</v>
      </c>
      <c r="D30" s="443">
        <f>'1-FTE Entry'!E11</f>
        <v>0</v>
      </c>
      <c r="E30" s="444" t="str">
        <f>IF('1-FTE Entry'!H11=0,"",'1-FTE Entry'!H11)</f>
        <v/>
      </c>
      <c r="F30" s="444" t="str">
        <f>IF('1-FTE Entry'!J11=0,"",'1-FTE Entry'!K11)</f>
        <v/>
      </c>
      <c r="G30" s="450">
        <f>'1-FTE Entry'!S11</f>
        <v>0</v>
      </c>
      <c r="H30" s="451">
        <f>'1-FTE Entry'!T11</f>
        <v>0</v>
      </c>
      <c r="I30" s="452">
        <f>'1-FTE Entry'!U11</f>
        <v>0</v>
      </c>
      <c r="J30" s="450">
        <f>'1-FTE Entry'!V11</f>
        <v>0</v>
      </c>
      <c r="K30" s="451">
        <f>'1-FTE Entry'!W11</f>
        <v>0</v>
      </c>
      <c r="L30" s="451">
        <f>'1-FTE Entry'!X11</f>
        <v>0</v>
      </c>
      <c r="M30" s="451">
        <f ca="1">IFERROR(IF(AND(SEARCH($B30,'1-FTE Entry'!$AJ$31)&gt;0,$C30&gt;0),'1-FTE Entry'!$D$31*SUM('1-FTE Entry'!$E$10:$E$24)/LEN('1-FTE Entry'!$AJ$31),0),0)</f>
        <v>0</v>
      </c>
      <c r="N30" s="452">
        <f ca="1">IF(OR(ISERROR(SEARCH($B30,'1-FTE Entry'!$AJ$49)),$C30=0),0,'1-FTE Entry'!$D$49*'1-FTE Entry'!$E$49/LEN('1-FTE Entry'!$AJ$49))
+IF(OR(ISERROR(SEARCH($B30,'1-FTE Entry'!#REF!)),$C30=0),0,'1-FTE Entry'!#REF!*'1-FTE Entry'!#REF!/LEN('1-FTE Entry'!#REF!))
+IF(OR(ISERROR(SEARCH($B30,'1-FTE Entry'!$AJ$51)),$C30=0),0,'1-FTE Entry'!$D$51*'1-FTE Entry'!$E$51/LEN('1-FTE Entry'!$AJ$51))
+IF(OR(ISERROR(SEARCH($B30,'1-FTE Entry'!$AJ$52)),$C30=0),0,'1-FTE Entry'!$D$52*'1-FTE Entry'!$E$52/LEN('1-FTE Entry'!$AJ$52))</f>
        <v>0</v>
      </c>
      <c r="O30" s="450">
        <f>'1-FTE Entry'!Y11</f>
        <v>0</v>
      </c>
      <c r="P30" s="451">
        <f>'1-FTE Entry'!Z11</f>
        <v>0</v>
      </c>
      <c r="Q30" s="452">
        <f ca="1">IF(OR(ISERROR(SEARCH($B30,'1-FTE Entry'!$AJ$44)),$C30=0),0,'1-FTE Entry'!$D$44*'1-FTE Entry'!$E$44/LEN('1-FTE Entry'!$AJ$44))
+IF(OR(ISERROR(SEARCH($B30,'1-FTE Entry'!$AJ$45)),$C30=0),0,'1-FTE Entry'!$D$45*'1-FTE Entry'!$E$45/LEN('1-FTE Entry'!$AJ$45))
+IF(OR(ISERROR(SEARCH($B30,'1-FTE Entry'!$AJ$46)),$C30=0),0,'1-FTE Entry'!$D$46*'1-FTE Entry'!$E$46/LEN('1-FTE Entry'!$AJ$46))
+IF(OR(ISERROR(SEARCH($B30,'1-FTE Entry'!$AJ$47)),$C30=0),0,'1-FTE Entry'!$D$47*'1-FTE Entry'!$E$47/LEN('1-FTE Entry'!$AJ$47))</f>
        <v>0</v>
      </c>
    </row>
    <row r="31" spans="1:17" x14ac:dyDescent="0.2">
      <c r="A31" s="113" t="str">
        <f>'1-FTE Entry'!A12</f>
        <v>Y</v>
      </c>
      <c r="B31" s="266" t="str">
        <f ca="1">IF(A31="N",B30,IF(LEN(B30)&lt;&gt;1,"A",IFERROR(CHAR(CODE(LOOKUP(2,1/($B$6:OFFSET(B31,-1,0)&lt;&gt;""),$B$6:OFFSET(B31,-1,0)))+1),"A")))</f>
        <v>C</v>
      </c>
      <c r="C31" s="267">
        <f>'1-FTE Entry'!C12</f>
        <v>0</v>
      </c>
      <c r="D31" s="443">
        <f>'1-FTE Entry'!E12</f>
        <v>0</v>
      </c>
      <c r="E31" s="444" t="str">
        <f>IF('1-FTE Entry'!H12=0,"",'1-FTE Entry'!H12)</f>
        <v/>
      </c>
      <c r="F31" s="444" t="str">
        <f>IF('1-FTE Entry'!J12=0,"",'1-FTE Entry'!K12)</f>
        <v/>
      </c>
      <c r="G31" s="450">
        <f>'1-FTE Entry'!S12</f>
        <v>0</v>
      </c>
      <c r="H31" s="451">
        <f>'1-FTE Entry'!T12</f>
        <v>0</v>
      </c>
      <c r="I31" s="452">
        <f>'1-FTE Entry'!U12</f>
        <v>0</v>
      </c>
      <c r="J31" s="450">
        <f>'1-FTE Entry'!V12</f>
        <v>0</v>
      </c>
      <c r="K31" s="451">
        <f>'1-FTE Entry'!W12</f>
        <v>0</v>
      </c>
      <c r="L31" s="451">
        <f>'1-FTE Entry'!X12</f>
        <v>0</v>
      </c>
      <c r="M31" s="451">
        <f ca="1">IFERROR(IF(AND(SEARCH($B31,'1-FTE Entry'!$AJ$31)&gt;0,$C31&gt;0),'1-FTE Entry'!$D$31*SUM('1-FTE Entry'!$E$10:$E$24)/LEN('1-FTE Entry'!$AJ$31),0),0)</f>
        <v>0</v>
      </c>
      <c r="N31" s="452">
        <f ca="1">IF(OR(ISERROR(SEARCH($B31,'1-FTE Entry'!$AJ$49)),$C31=0),0,'1-FTE Entry'!$D$49*'1-FTE Entry'!$E$49/LEN('1-FTE Entry'!$AJ$49))
+IF(OR(ISERROR(SEARCH($B31,'1-FTE Entry'!#REF!)),$C31=0),0,'1-FTE Entry'!#REF!*'1-FTE Entry'!#REF!/LEN('1-FTE Entry'!#REF!))
+IF(OR(ISERROR(SEARCH($B31,'1-FTE Entry'!$AJ$51)),$C31=0),0,'1-FTE Entry'!$D$51*'1-FTE Entry'!$E$51/LEN('1-FTE Entry'!$AJ$51))
+IF(OR(ISERROR(SEARCH($B31,'1-FTE Entry'!$AJ$52)),$C31=0),0,'1-FTE Entry'!$D$52*'1-FTE Entry'!$E$52/LEN('1-FTE Entry'!$AJ$52))</f>
        <v>0</v>
      </c>
      <c r="O31" s="450">
        <f>'1-FTE Entry'!Y12</f>
        <v>0</v>
      </c>
      <c r="P31" s="451">
        <f>'1-FTE Entry'!Z12</f>
        <v>0</v>
      </c>
      <c r="Q31" s="452">
        <f ca="1">IF(OR(ISERROR(SEARCH($B31,'1-FTE Entry'!$AJ$44)),$C31=0),0,'1-FTE Entry'!$D$44*'1-FTE Entry'!$E$44/LEN('1-FTE Entry'!$AJ$44))
+IF(OR(ISERROR(SEARCH($B31,'1-FTE Entry'!$AJ$45)),$C31=0),0,'1-FTE Entry'!$D$45*'1-FTE Entry'!$E$45/LEN('1-FTE Entry'!$AJ$45))
+IF(OR(ISERROR(SEARCH($B31,'1-FTE Entry'!$AJ$46)),$C31=0),0,'1-FTE Entry'!$D$46*'1-FTE Entry'!$E$46/LEN('1-FTE Entry'!$AJ$46))
+IF(OR(ISERROR(SEARCH($B31,'1-FTE Entry'!$AJ$47)),$C31=0),0,'1-FTE Entry'!$D$47*'1-FTE Entry'!$E$47/LEN('1-FTE Entry'!$AJ$47))</f>
        <v>0</v>
      </c>
    </row>
    <row r="32" spans="1:17" x14ac:dyDescent="0.2">
      <c r="A32" s="113" t="str">
        <f>'1-FTE Entry'!A13</f>
        <v>Y</v>
      </c>
      <c r="B32" s="266" t="str">
        <f ca="1">IF(A32="N",B31,IF(LEN(B31)&lt;&gt;1,"A",IFERROR(CHAR(CODE(LOOKUP(2,1/($B$6:OFFSET(B32,-1,0)&lt;&gt;""),$B$6:OFFSET(B32,-1,0)))+1),"A")))</f>
        <v>D</v>
      </c>
      <c r="C32" s="267">
        <f>'1-FTE Entry'!C13</f>
        <v>0</v>
      </c>
      <c r="D32" s="443">
        <f>'1-FTE Entry'!E13</f>
        <v>0</v>
      </c>
      <c r="E32" s="444" t="str">
        <f>IF('1-FTE Entry'!H13=0,"",'1-FTE Entry'!H13)</f>
        <v/>
      </c>
      <c r="F32" s="444" t="str">
        <f>IF('1-FTE Entry'!J13=0,"",'1-FTE Entry'!K13)</f>
        <v/>
      </c>
      <c r="G32" s="450">
        <f>'1-FTE Entry'!S13</f>
        <v>0</v>
      </c>
      <c r="H32" s="451">
        <f>'1-FTE Entry'!T13</f>
        <v>0</v>
      </c>
      <c r="I32" s="452">
        <f>'1-FTE Entry'!U13</f>
        <v>0</v>
      </c>
      <c r="J32" s="450">
        <f>'1-FTE Entry'!V13</f>
        <v>0</v>
      </c>
      <c r="K32" s="451">
        <f>'1-FTE Entry'!W13</f>
        <v>0</v>
      </c>
      <c r="L32" s="451">
        <f>'1-FTE Entry'!X13</f>
        <v>0</v>
      </c>
      <c r="M32" s="451">
        <f ca="1">IFERROR(IF(AND(SEARCH($B32,'1-FTE Entry'!$AJ$31)&gt;0,$C32&gt;0),'1-FTE Entry'!$D$31*SUM('1-FTE Entry'!$E$10:$E$24)/LEN('1-FTE Entry'!$AJ$31),0),0)</f>
        <v>0</v>
      </c>
      <c r="N32" s="452">
        <f ca="1">IF(OR(ISERROR(SEARCH($B32,'1-FTE Entry'!$AJ$49)),$C32=0),0,'1-FTE Entry'!$D$49*'1-FTE Entry'!$E$49/LEN('1-FTE Entry'!$AJ$49))
+IF(OR(ISERROR(SEARCH($B32,'1-FTE Entry'!#REF!)),$C32=0),0,'1-FTE Entry'!#REF!*'1-FTE Entry'!#REF!/LEN('1-FTE Entry'!#REF!))
+IF(OR(ISERROR(SEARCH($B32,'1-FTE Entry'!$AJ$51)),$C32=0),0,'1-FTE Entry'!$D$51*'1-FTE Entry'!$E$51/LEN('1-FTE Entry'!$AJ$51))
+IF(OR(ISERROR(SEARCH($B32,'1-FTE Entry'!$AJ$52)),$C32=0),0,'1-FTE Entry'!$D$52*'1-FTE Entry'!$E$52/LEN('1-FTE Entry'!$AJ$52))</f>
        <v>0</v>
      </c>
      <c r="O32" s="450">
        <f>'1-FTE Entry'!Y13</f>
        <v>0</v>
      </c>
      <c r="P32" s="451">
        <f>'1-FTE Entry'!Z13</f>
        <v>0</v>
      </c>
      <c r="Q32" s="452">
        <f ca="1">IF(OR(ISERROR(SEARCH($B32,'1-FTE Entry'!$AJ$44)),$C32=0),0,'1-FTE Entry'!$D$44*'1-FTE Entry'!$E$44/LEN('1-FTE Entry'!$AJ$44))
+IF(OR(ISERROR(SEARCH($B32,'1-FTE Entry'!$AJ$45)),$C32=0),0,'1-FTE Entry'!$D$45*'1-FTE Entry'!$E$45/LEN('1-FTE Entry'!$AJ$45))
+IF(OR(ISERROR(SEARCH($B32,'1-FTE Entry'!$AJ$46)),$C32=0),0,'1-FTE Entry'!$D$46*'1-FTE Entry'!$E$46/LEN('1-FTE Entry'!$AJ$46))
+IF(OR(ISERROR(SEARCH($B32,'1-FTE Entry'!$AJ$47)),$C32=0),0,'1-FTE Entry'!$D$47*'1-FTE Entry'!$E$47/LEN('1-FTE Entry'!$AJ$47))</f>
        <v>0</v>
      </c>
    </row>
    <row r="33" spans="1:17" x14ac:dyDescent="0.2">
      <c r="A33" s="113" t="str">
        <f>'1-FTE Entry'!A14</f>
        <v>Y</v>
      </c>
      <c r="B33" s="266" t="str">
        <f ca="1">IF(A33="N",B32,IF(LEN(B32)&lt;&gt;1,"A",IFERROR(CHAR(CODE(LOOKUP(2,1/($B$6:OFFSET(B33,-1,0)&lt;&gt;""),$B$6:OFFSET(B33,-1,0)))+1),"A")))</f>
        <v>E</v>
      </c>
      <c r="C33" s="267">
        <f>'1-FTE Entry'!C14</f>
        <v>0</v>
      </c>
      <c r="D33" s="443">
        <f>'1-FTE Entry'!E14</f>
        <v>0</v>
      </c>
      <c r="E33" s="444" t="str">
        <f>IF('1-FTE Entry'!H14=0,"",'1-FTE Entry'!H14)</f>
        <v/>
      </c>
      <c r="F33" s="444" t="str">
        <f>IF('1-FTE Entry'!J14=0,"",'1-FTE Entry'!K14)</f>
        <v/>
      </c>
      <c r="G33" s="450">
        <f>'1-FTE Entry'!S14</f>
        <v>0</v>
      </c>
      <c r="H33" s="451">
        <f>'1-FTE Entry'!T14</f>
        <v>0</v>
      </c>
      <c r="I33" s="452">
        <f>'1-FTE Entry'!U14</f>
        <v>0</v>
      </c>
      <c r="J33" s="450">
        <f>'1-FTE Entry'!V14</f>
        <v>0</v>
      </c>
      <c r="K33" s="451">
        <f>'1-FTE Entry'!W14</f>
        <v>0</v>
      </c>
      <c r="L33" s="451">
        <f>'1-FTE Entry'!X14</f>
        <v>0</v>
      </c>
      <c r="M33" s="451">
        <f ca="1">IFERROR(IF(AND(SEARCH($B33,'1-FTE Entry'!$AJ$31)&gt;0,$C33&gt;0),'1-FTE Entry'!$D$31*SUM('1-FTE Entry'!$E$10:$E$24)/LEN('1-FTE Entry'!$AJ$31),0),0)</f>
        <v>0</v>
      </c>
      <c r="N33" s="452">
        <f ca="1">IF(OR(ISERROR(SEARCH($B33,'1-FTE Entry'!$AJ$49)),$C33=0),0,'1-FTE Entry'!$D$49*'1-FTE Entry'!$E$49/LEN('1-FTE Entry'!$AJ$49))
+IF(OR(ISERROR(SEARCH($B33,'1-FTE Entry'!#REF!)),$C33=0),0,'1-FTE Entry'!#REF!*'1-FTE Entry'!#REF!/LEN('1-FTE Entry'!#REF!))
+IF(OR(ISERROR(SEARCH($B33,'1-FTE Entry'!$AJ$51)),$C33=0),0,'1-FTE Entry'!$D$51*'1-FTE Entry'!$E$51/LEN('1-FTE Entry'!$AJ$51))
+IF(OR(ISERROR(SEARCH($B33,'1-FTE Entry'!$AJ$52)),$C33=0),0,'1-FTE Entry'!$D$52*'1-FTE Entry'!$E$52/LEN('1-FTE Entry'!$AJ$52))</f>
        <v>0</v>
      </c>
      <c r="O33" s="450">
        <f>'1-FTE Entry'!Y14</f>
        <v>0</v>
      </c>
      <c r="P33" s="451">
        <f>'1-FTE Entry'!Z14</f>
        <v>0</v>
      </c>
      <c r="Q33" s="452">
        <f ca="1">IF(OR(ISERROR(SEARCH($B33,'1-FTE Entry'!$AJ$44)),$C33=0),0,'1-FTE Entry'!$D$44*'1-FTE Entry'!$E$44/LEN('1-FTE Entry'!$AJ$44))
+IF(OR(ISERROR(SEARCH($B33,'1-FTE Entry'!$AJ$45)),$C33=0),0,'1-FTE Entry'!$D$45*'1-FTE Entry'!$E$45/LEN('1-FTE Entry'!$AJ$45))
+IF(OR(ISERROR(SEARCH($B33,'1-FTE Entry'!$AJ$46)),$C33=0),0,'1-FTE Entry'!$D$46*'1-FTE Entry'!$E$46/LEN('1-FTE Entry'!$AJ$46))
+IF(OR(ISERROR(SEARCH($B33,'1-FTE Entry'!$AJ$47)),$C33=0),0,'1-FTE Entry'!$D$47*'1-FTE Entry'!$E$47/LEN('1-FTE Entry'!$AJ$47))</f>
        <v>0</v>
      </c>
    </row>
    <row r="34" spans="1:17" x14ac:dyDescent="0.2">
      <c r="A34" s="113" t="str">
        <f>'1-FTE Entry'!A15</f>
        <v>N</v>
      </c>
      <c r="B34" s="266" t="str">
        <f ca="1">IF(A34="N",B33,IF(LEN(B33)&lt;&gt;1,"A",IFERROR(CHAR(CODE(LOOKUP(2,1/($B$6:OFFSET(B34,-1,0)&lt;&gt;""),$B$6:OFFSET(B34,-1,0)))+1),"A")))</f>
        <v>E</v>
      </c>
      <c r="C34" s="267">
        <f>'1-FTE Entry'!C15</f>
        <v>0</v>
      </c>
      <c r="D34" s="443">
        <f>'1-FTE Entry'!E15</f>
        <v>0</v>
      </c>
      <c r="E34" s="444" t="str">
        <f>IF('1-FTE Entry'!H15=0,"",'1-FTE Entry'!H15)</f>
        <v/>
      </c>
      <c r="F34" s="444" t="str">
        <f>IF('1-FTE Entry'!J15=0,"",'1-FTE Entry'!K15)</f>
        <v/>
      </c>
      <c r="G34" s="450">
        <f>'1-FTE Entry'!S15</f>
        <v>0</v>
      </c>
      <c r="H34" s="451">
        <f>'1-FTE Entry'!T15</f>
        <v>0</v>
      </c>
      <c r="I34" s="452">
        <f>'1-FTE Entry'!U15</f>
        <v>0</v>
      </c>
      <c r="J34" s="450">
        <f>'1-FTE Entry'!V15</f>
        <v>0</v>
      </c>
      <c r="K34" s="451">
        <f>'1-FTE Entry'!W15</f>
        <v>0</v>
      </c>
      <c r="L34" s="451">
        <f>'1-FTE Entry'!X15</f>
        <v>0</v>
      </c>
      <c r="M34" s="451">
        <f ca="1">IFERROR(IF(AND(SEARCH($B34,'1-FTE Entry'!$AJ$31)&gt;0,$C34&gt;0),'1-FTE Entry'!$D$31*SUM('1-FTE Entry'!$E$10:$E$24)/LEN('1-FTE Entry'!$AJ$31),0),0)</f>
        <v>0</v>
      </c>
      <c r="N34" s="452">
        <f ca="1">IF(OR(ISERROR(SEARCH($B34,'1-FTE Entry'!$AJ$49)),$C34=0),0,'1-FTE Entry'!$D$49*'1-FTE Entry'!$E$49/LEN('1-FTE Entry'!$AJ$49))
+IF(OR(ISERROR(SEARCH($B34,'1-FTE Entry'!#REF!)),$C34=0),0,'1-FTE Entry'!#REF!*'1-FTE Entry'!#REF!/LEN('1-FTE Entry'!#REF!))
+IF(OR(ISERROR(SEARCH($B34,'1-FTE Entry'!$AJ$51)),$C34=0),0,'1-FTE Entry'!$D$51*'1-FTE Entry'!$E$51/LEN('1-FTE Entry'!$AJ$51))
+IF(OR(ISERROR(SEARCH($B34,'1-FTE Entry'!$AJ$52)),$C34=0),0,'1-FTE Entry'!$D$52*'1-FTE Entry'!$E$52/LEN('1-FTE Entry'!$AJ$52))</f>
        <v>0</v>
      </c>
      <c r="O34" s="450">
        <f>'1-FTE Entry'!Y15</f>
        <v>0</v>
      </c>
      <c r="P34" s="451">
        <f>'1-FTE Entry'!Z15</f>
        <v>0</v>
      </c>
      <c r="Q34" s="452">
        <f ca="1">IF(OR(ISERROR(SEARCH($B34,'1-FTE Entry'!$AJ$44)),$C34=0),0,'1-FTE Entry'!$D$44*'1-FTE Entry'!$E$44/LEN('1-FTE Entry'!$AJ$44))
+IF(OR(ISERROR(SEARCH($B34,'1-FTE Entry'!$AJ$45)),$C34=0),0,'1-FTE Entry'!$D$45*'1-FTE Entry'!$E$45/LEN('1-FTE Entry'!$AJ$45))
+IF(OR(ISERROR(SEARCH($B34,'1-FTE Entry'!$AJ$46)),$C34=0),0,'1-FTE Entry'!$D$46*'1-FTE Entry'!$E$46/LEN('1-FTE Entry'!$AJ$46))
+IF(OR(ISERROR(SEARCH($B34,'1-FTE Entry'!$AJ$47)),$C34=0),0,'1-FTE Entry'!$D$47*'1-FTE Entry'!$E$47/LEN('1-FTE Entry'!$AJ$47))</f>
        <v>0</v>
      </c>
    </row>
    <row r="35" spans="1:17" x14ac:dyDescent="0.2">
      <c r="A35" s="113" t="str">
        <f>'1-FTE Entry'!A16</f>
        <v>N</v>
      </c>
      <c r="B35" s="266" t="str">
        <f ca="1">IF(A35="N",B34,IF(LEN(B34)&lt;&gt;1,"A",IFERROR(CHAR(CODE(LOOKUP(2,1/($B$6:OFFSET(B35,-1,0)&lt;&gt;""),$B$6:OFFSET(B35,-1,0)))+1),"A")))</f>
        <v>E</v>
      </c>
      <c r="C35" s="267">
        <f>'1-FTE Entry'!C16</f>
        <v>0</v>
      </c>
      <c r="D35" s="443">
        <f>'1-FTE Entry'!E16</f>
        <v>0</v>
      </c>
      <c r="E35" s="444" t="str">
        <f>IF('1-FTE Entry'!H16=0,"",'1-FTE Entry'!H16)</f>
        <v/>
      </c>
      <c r="F35" s="444" t="str">
        <f>IF('1-FTE Entry'!J16=0,"",'1-FTE Entry'!K16)</f>
        <v/>
      </c>
      <c r="G35" s="450">
        <f>'1-FTE Entry'!S16</f>
        <v>0</v>
      </c>
      <c r="H35" s="451">
        <f>'1-FTE Entry'!T16</f>
        <v>0</v>
      </c>
      <c r="I35" s="452">
        <f>'1-FTE Entry'!U16</f>
        <v>0</v>
      </c>
      <c r="J35" s="450">
        <f>'1-FTE Entry'!V16</f>
        <v>0</v>
      </c>
      <c r="K35" s="451">
        <f>'1-FTE Entry'!W16</f>
        <v>0</v>
      </c>
      <c r="L35" s="451">
        <f>'1-FTE Entry'!X16</f>
        <v>0</v>
      </c>
      <c r="M35" s="451">
        <f ca="1">IFERROR(IF(AND(SEARCH($B35,'1-FTE Entry'!$AJ$31)&gt;0,$C35&gt;0),'1-FTE Entry'!$D$31*SUM('1-FTE Entry'!$E$10:$E$24)/LEN('1-FTE Entry'!$AJ$31),0),0)</f>
        <v>0</v>
      </c>
      <c r="N35" s="452">
        <f ca="1">IF(OR(ISERROR(SEARCH($B35,'1-FTE Entry'!$AJ$49)),$C35=0),0,'1-FTE Entry'!$D$49*'1-FTE Entry'!$E$49/LEN('1-FTE Entry'!$AJ$49))
+IF(OR(ISERROR(SEARCH($B35,'1-FTE Entry'!#REF!)),$C35=0),0,'1-FTE Entry'!#REF!*'1-FTE Entry'!#REF!/LEN('1-FTE Entry'!#REF!))
+IF(OR(ISERROR(SEARCH($B35,'1-FTE Entry'!$AJ$51)),$C35=0),0,'1-FTE Entry'!$D$51*'1-FTE Entry'!$E$51/LEN('1-FTE Entry'!$AJ$51))
+IF(OR(ISERROR(SEARCH($B35,'1-FTE Entry'!$AJ$52)),$C35=0),0,'1-FTE Entry'!$D$52*'1-FTE Entry'!$E$52/LEN('1-FTE Entry'!$AJ$52))</f>
        <v>0</v>
      </c>
      <c r="O35" s="450">
        <f>'1-FTE Entry'!Y16</f>
        <v>0</v>
      </c>
      <c r="P35" s="451">
        <f>'1-FTE Entry'!Z16</f>
        <v>0</v>
      </c>
      <c r="Q35" s="452">
        <f ca="1">IF(OR(ISERROR(SEARCH($B35,'1-FTE Entry'!$AJ$44)),$C35=0),0,'1-FTE Entry'!$D$44*'1-FTE Entry'!$E$44/LEN('1-FTE Entry'!$AJ$44))
+IF(OR(ISERROR(SEARCH($B35,'1-FTE Entry'!$AJ$45)),$C35=0),0,'1-FTE Entry'!$D$45*'1-FTE Entry'!$E$45/LEN('1-FTE Entry'!$AJ$45))
+IF(OR(ISERROR(SEARCH($B35,'1-FTE Entry'!$AJ$46)),$C35=0),0,'1-FTE Entry'!$D$46*'1-FTE Entry'!$E$46/LEN('1-FTE Entry'!$AJ$46))
+IF(OR(ISERROR(SEARCH($B35,'1-FTE Entry'!$AJ$47)),$C35=0),0,'1-FTE Entry'!$D$47*'1-FTE Entry'!$E$47/LEN('1-FTE Entry'!$AJ$47))</f>
        <v>0</v>
      </c>
    </row>
    <row r="36" spans="1:17" x14ac:dyDescent="0.2">
      <c r="A36" s="113" t="str">
        <f>'1-FTE Entry'!A17</f>
        <v>N</v>
      </c>
      <c r="B36" s="266" t="str">
        <f ca="1">IF(A36="N",B35,IF(LEN(B35)&lt;&gt;1,"A",IFERROR(CHAR(CODE(LOOKUP(2,1/($B$6:OFFSET(B36,-1,0)&lt;&gt;""),$B$6:OFFSET(B36,-1,0)))+1),"A")))</f>
        <v>E</v>
      </c>
      <c r="C36" s="267">
        <f>'1-FTE Entry'!C17</f>
        <v>0</v>
      </c>
      <c r="D36" s="443">
        <f>'1-FTE Entry'!E17</f>
        <v>0</v>
      </c>
      <c r="E36" s="444" t="str">
        <f>IF('1-FTE Entry'!H17=0,"",'1-FTE Entry'!H17)</f>
        <v/>
      </c>
      <c r="F36" s="444" t="str">
        <f>IF('1-FTE Entry'!J17=0,"",'1-FTE Entry'!K17)</f>
        <v/>
      </c>
      <c r="G36" s="450">
        <f>'1-FTE Entry'!S17</f>
        <v>0</v>
      </c>
      <c r="H36" s="451">
        <f>'1-FTE Entry'!T17</f>
        <v>0</v>
      </c>
      <c r="I36" s="452">
        <f>'1-FTE Entry'!U17</f>
        <v>0</v>
      </c>
      <c r="J36" s="450">
        <f>'1-FTE Entry'!V17</f>
        <v>0</v>
      </c>
      <c r="K36" s="451">
        <f>'1-FTE Entry'!W17</f>
        <v>0</v>
      </c>
      <c r="L36" s="451">
        <f>'1-FTE Entry'!X17</f>
        <v>0</v>
      </c>
      <c r="M36" s="451">
        <f ca="1">IFERROR(IF(AND(SEARCH($B36,'1-FTE Entry'!$AJ$31)&gt;0,$C36&gt;0),'1-FTE Entry'!$D$31*SUM('1-FTE Entry'!$E$10:$E$24)/LEN('1-FTE Entry'!$AJ$31),0),0)</f>
        <v>0</v>
      </c>
      <c r="N36" s="452">
        <f ca="1">IF(OR(ISERROR(SEARCH($B36,'1-FTE Entry'!$AJ$49)),$C36=0),0,'1-FTE Entry'!$D$49*'1-FTE Entry'!$E$49/LEN('1-FTE Entry'!$AJ$49))
+IF(OR(ISERROR(SEARCH($B36,'1-FTE Entry'!#REF!)),$C36=0),0,'1-FTE Entry'!#REF!*'1-FTE Entry'!#REF!/LEN('1-FTE Entry'!#REF!))
+IF(OR(ISERROR(SEARCH($B36,'1-FTE Entry'!$AJ$51)),$C36=0),0,'1-FTE Entry'!$D$51*'1-FTE Entry'!$E$51/LEN('1-FTE Entry'!$AJ$51))
+IF(OR(ISERROR(SEARCH($B36,'1-FTE Entry'!$AJ$52)),$C36=0),0,'1-FTE Entry'!$D$52*'1-FTE Entry'!$E$52/LEN('1-FTE Entry'!$AJ$52))</f>
        <v>0</v>
      </c>
      <c r="O36" s="450">
        <f>'1-FTE Entry'!Y17</f>
        <v>0</v>
      </c>
      <c r="P36" s="451">
        <f>'1-FTE Entry'!Z17</f>
        <v>0</v>
      </c>
      <c r="Q36" s="452">
        <f ca="1">IF(OR(ISERROR(SEARCH($B36,'1-FTE Entry'!$AJ$44)),$C36=0),0,'1-FTE Entry'!$D$44*'1-FTE Entry'!$E$44/LEN('1-FTE Entry'!$AJ$44))
+IF(OR(ISERROR(SEARCH($B36,'1-FTE Entry'!$AJ$45)),$C36=0),0,'1-FTE Entry'!$D$45*'1-FTE Entry'!$E$45/LEN('1-FTE Entry'!$AJ$45))
+IF(OR(ISERROR(SEARCH($B36,'1-FTE Entry'!$AJ$46)),$C36=0),0,'1-FTE Entry'!$D$46*'1-FTE Entry'!$E$46/LEN('1-FTE Entry'!$AJ$46))
+IF(OR(ISERROR(SEARCH($B36,'1-FTE Entry'!$AJ$47)),$C36=0),0,'1-FTE Entry'!$D$47*'1-FTE Entry'!$E$47/LEN('1-FTE Entry'!$AJ$47))</f>
        <v>0</v>
      </c>
    </row>
    <row r="37" spans="1:17" x14ac:dyDescent="0.2">
      <c r="A37" s="113" t="str">
        <f>'1-FTE Entry'!A18</f>
        <v>N</v>
      </c>
      <c r="B37" s="266" t="str">
        <f ca="1">IF(A37="N",B36,IF(LEN(B36)&lt;&gt;1,"A",IFERROR(CHAR(CODE(LOOKUP(2,1/($B$6:OFFSET(B37,-1,0)&lt;&gt;""),$B$6:OFFSET(B37,-1,0)))+1),"A")))</f>
        <v>E</v>
      </c>
      <c r="C37" s="267">
        <f>'1-FTE Entry'!C18</f>
        <v>0</v>
      </c>
      <c r="D37" s="443">
        <f>'1-FTE Entry'!E18</f>
        <v>0</v>
      </c>
      <c r="E37" s="444" t="str">
        <f>IF('1-FTE Entry'!H18=0,"",'1-FTE Entry'!H18)</f>
        <v/>
      </c>
      <c r="F37" s="444" t="str">
        <f>IF('1-FTE Entry'!J18=0,"",'1-FTE Entry'!K18)</f>
        <v/>
      </c>
      <c r="G37" s="450">
        <f>'1-FTE Entry'!S18</f>
        <v>0</v>
      </c>
      <c r="H37" s="451">
        <f>'1-FTE Entry'!T18</f>
        <v>0</v>
      </c>
      <c r="I37" s="452">
        <f>'1-FTE Entry'!U18</f>
        <v>0</v>
      </c>
      <c r="J37" s="450">
        <f>'1-FTE Entry'!V18</f>
        <v>0</v>
      </c>
      <c r="K37" s="451">
        <f>'1-FTE Entry'!W18</f>
        <v>0</v>
      </c>
      <c r="L37" s="451">
        <f>'1-FTE Entry'!X18</f>
        <v>0</v>
      </c>
      <c r="M37" s="451">
        <f ca="1">IFERROR(IF(AND(SEARCH($B37,'1-FTE Entry'!$AJ$31)&gt;0,$C37&gt;0),'1-FTE Entry'!$D$31*SUM('1-FTE Entry'!$E$10:$E$24)/LEN('1-FTE Entry'!$AJ$31),0),0)</f>
        <v>0</v>
      </c>
      <c r="N37" s="452">
        <f ca="1">IF(OR(ISERROR(SEARCH($B37,'1-FTE Entry'!$AJ$49)),$C37=0),0,'1-FTE Entry'!$D$49*'1-FTE Entry'!$E$49/LEN('1-FTE Entry'!$AJ$49))
+IF(OR(ISERROR(SEARCH($B37,'1-FTE Entry'!#REF!)),$C37=0),0,'1-FTE Entry'!#REF!*'1-FTE Entry'!#REF!/LEN('1-FTE Entry'!#REF!))
+IF(OR(ISERROR(SEARCH($B37,'1-FTE Entry'!$AJ$51)),$C37=0),0,'1-FTE Entry'!$D$51*'1-FTE Entry'!$E$51/LEN('1-FTE Entry'!$AJ$51))
+IF(OR(ISERROR(SEARCH($B37,'1-FTE Entry'!$AJ$52)),$C37=0),0,'1-FTE Entry'!$D$52*'1-FTE Entry'!$E$52/LEN('1-FTE Entry'!$AJ$52))</f>
        <v>0</v>
      </c>
      <c r="O37" s="450">
        <f>'1-FTE Entry'!Y18</f>
        <v>0</v>
      </c>
      <c r="P37" s="451">
        <f>'1-FTE Entry'!Z18</f>
        <v>0</v>
      </c>
      <c r="Q37" s="452">
        <f ca="1">IF(OR(ISERROR(SEARCH($B37,'1-FTE Entry'!$AJ$44)),$C37=0),0,'1-FTE Entry'!$D$44*'1-FTE Entry'!$E$44/LEN('1-FTE Entry'!$AJ$44))
+IF(OR(ISERROR(SEARCH($B37,'1-FTE Entry'!$AJ$45)),$C37=0),0,'1-FTE Entry'!$D$45*'1-FTE Entry'!$E$45/LEN('1-FTE Entry'!$AJ$45))
+IF(OR(ISERROR(SEARCH($B37,'1-FTE Entry'!$AJ$46)),$C37=0),0,'1-FTE Entry'!$D$46*'1-FTE Entry'!$E$46/LEN('1-FTE Entry'!$AJ$46))
+IF(OR(ISERROR(SEARCH($B37,'1-FTE Entry'!$AJ$47)),$C37=0),0,'1-FTE Entry'!$D$47*'1-FTE Entry'!$E$47/LEN('1-FTE Entry'!$AJ$47))</f>
        <v>0</v>
      </c>
    </row>
    <row r="38" spans="1:17" x14ac:dyDescent="0.2">
      <c r="A38" s="113" t="str">
        <f>'1-FTE Entry'!A19</f>
        <v>N</v>
      </c>
      <c r="B38" s="266" t="str">
        <f ca="1">IF(A38="N",B37,IF(LEN(B37)&lt;&gt;1,"A",IFERROR(CHAR(CODE(LOOKUP(2,1/($B$6:OFFSET(B38,-1,0)&lt;&gt;""),$B$6:OFFSET(B38,-1,0)))+1),"A")))</f>
        <v>E</v>
      </c>
      <c r="C38" s="267">
        <f>'1-FTE Entry'!C19</f>
        <v>0</v>
      </c>
      <c r="D38" s="443">
        <f>'1-FTE Entry'!E19</f>
        <v>0</v>
      </c>
      <c r="E38" s="444" t="str">
        <f>IF('1-FTE Entry'!H19=0,"",'1-FTE Entry'!H19)</f>
        <v/>
      </c>
      <c r="F38" s="444" t="str">
        <f>IF('1-FTE Entry'!J19=0,"",'1-FTE Entry'!K19)</f>
        <v/>
      </c>
      <c r="G38" s="450">
        <f>'1-FTE Entry'!S19</f>
        <v>0</v>
      </c>
      <c r="H38" s="451">
        <f>'1-FTE Entry'!T19</f>
        <v>0</v>
      </c>
      <c r="I38" s="452">
        <f>'1-FTE Entry'!U19</f>
        <v>0</v>
      </c>
      <c r="J38" s="450">
        <f>'1-FTE Entry'!V19</f>
        <v>0</v>
      </c>
      <c r="K38" s="451">
        <f>'1-FTE Entry'!W19</f>
        <v>0</v>
      </c>
      <c r="L38" s="451">
        <f>'1-FTE Entry'!X19</f>
        <v>0</v>
      </c>
      <c r="M38" s="451">
        <f ca="1">IFERROR(IF(AND(SEARCH($B38,'1-FTE Entry'!$AJ$31)&gt;0,$C38&gt;0),'1-FTE Entry'!$D$31*SUM('1-FTE Entry'!$E$10:$E$24)/LEN('1-FTE Entry'!$AJ$31),0),0)</f>
        <v>0</v>
      </c>
      <c r="N38" s="452">
        <f ca="1">IF(OR(ISERROR(SEARCH($B38,'1-FTE Entry'!$AJ$49)),$C38=0),0,'1-FTE Entry'!$D$49*'1-FTE Entry'!$E$49/LEN('1-FTE Entry'!$AJ$49))
+IF(OR(ISERROR(SEARCH($B38,'1-FTE Entry'!#REF!)),$C38=0),0,'1-FTE Entry'!#REF!*'1-FTE Entry'!#REF!/LEN('1-FTE Entry'!#REF!))
+IF(OR(ISERROR(SEARCH($B38,'1-FTE Entry'!$AJ$51)),$C38=0),0,'1-FTE Entry'!$D$51*'1-FTE Entry'!$E$51/LEN('1-FTE Entry'!$AJ$51))
+IF(OR(ISERROR(SEARCH($B38,'1-FTE Entry'!$AJ$52)),$C38=0),0,'1-FTE Entry'!$D$52*'1-FTE Entry'!$E$52/LEN('1-FTE Entry'!$AJ$52))</f>
        <v>0</v>
      </c>
      <c r="O38" s="450">
        <f>'1-FTE Entry'!Y19</f>
        <v>0</v>
      </c>
      <c r="P38" s="451">
        <f>'1-FTE Entry'!Z19</f>
        <v>0</v>
      </c>
      <c r="Q38" s="452">
        <f ca="1">IF(OR(ISERROR(SEARCH($B38,'1-FTE Entry'!$AJ$44)),$C38=0),0,'1-FTE Entry'!$D$44*'1-FTE Entry'!$E$44/LEN('1-FTE Entry'!$AJ$44))
+IF(OR(ISERROR(SEARCH($B38,'1-FTE Entry'!$AJ$45)),$C38=0),0,'1-FTE Entry'!$D$45*'1-FTE Entry'!$E$45/LEN('1-FTE Entry'!$AJ$45))
+IF(OR(ISERROR(SEARCH($B38,'1-FTE Entry'!$AJ$46)),$C38=0),0,'1-FTE Entry'!$D$46*'1-FTE Entry'!$E$46/LEN('1-FTE Entry'!$AJ$46))
+IF(OR(ISERROR(SEARCH($B38,'1-FTE Entry'!$AJ$47)),$C38=0),0,'1-FTE Entry'!$D$47*'1-FTE Entry'!$E$47/LEN('1-FTE Entry'!$AJ$47))</f>
        <v>0</v>
      </c>
    </row>
    <row r="39" spans="1:17" x14ac:dyDescent="0.2">
      <c r="A39" s="113" t="str">
        <f>'1-FTE Entry'!A20</f>
        <v>N</v>
      </c>
      <c r="B39" s="266" t="str">
        <f ca="1">IF(A39="N",B38,IF(LEN(B38)&lt;&gt;1,"A",IFERROR(CHAR(CODE(LOOKUP(2,1/($B$6:OFFSET(B39,-1,0)&lt;&gt;""),$B$6:OFFSET(B39,-1,0)))+1),"A")))</f>
        <v>E</v>
      </c>
      <c r="C39" s="267">
        <f>'1-FTE Entry'!C20</f>
        <v>0</v>
      </c>
      <c r="D39" s="443">
        <f>'1-FTE Entry'!E20</f>
        <v>0</v>
      </c>
      <c r="E39" s="444" t="str">
        <f>IF('1-FTE Entry'!H20=0,"",'1-FTE Entry'!H20)</f>
        <v/>
      </c>
      <c r="F39" s="444" t="str">
        <f>IF('1-FTE Entry'!J20=0,"",'1-FTE Entry'!K20)</f>
        <v/>
      </c>
      <c r="G39" s="450">
        <f>'1-FTE Entry'!S20</f>
        <v>0</v>
      </c>
      <c r="H39" s="451">
        <f>'1-FTE Entry'!T20</f>
        <v>0</v>
      </c>
      <c r="I39" s="452">
        <f>'1-FTE Entry'!U20</f>
        <v>0</v>
      </c>
      <c r="J39" s="450">
        <f>'1-FTE Entry'!V20</f>
        <v>0</v>
      </c>
      <c r="K39" s="451">
        <f>'1-FTE Entry'!W20</f>
        <v>0</v>
      </c>
      <c r="L39" s="451">
        <f>'1-FTE Entry'!X20</f>
        <v>0</v>
      </c>
      <c r="M39" s="451">
        <f ca="1">IFERROR(IF(AND(SEARCH($B39,'1-FTE Entry'!$AJ$31)&gt;0,$C39&gt;0),'1-FTE Entry'!$D$31*SUM('1-FTE Entry'!$E$10:$E$24)/LEN('1-FTE Entry'!$AJ$31),0),0)</f>
        <v>0</v>
      </c>
      <c r="N39" s="452">
        <f ca="1">IF(OR(ISERROR(SEARCH($B39,'1-FTE Entry'!$AJ$49)),$C39=0),0,'1-FTE Entry'!$D$49*'1-FTE Entry'!$E$49/LEN('1-FTE Entry'!$AJ$49))
+IF(OR(ISERROR(SEARCH($B39,'1-FTE Entry'!#REF!)),$C39=0),0,'1-FTE Entry'!#REF!*'1-FTE Entry'!#REF!/LEN('1-FTE Entry'!#REF!))
+IF(OR(ISERROR(SEARCH($B39,'1-FTE Entry'!$AJ$51)),$C39=0),0,'1-FTE Entry'!$D$51*'1-FTE Entry'!$E$51/LEN('1-FTE Entry'!$AJ$51))
+IF(OR(ISERROR(SEARCH($B39,'1-FTE Entry'!$AJ$52)),$C39=0),0,'1-FTE Entry'!$D$52*'1-FTE Entry'!$E$52/LEN('1-FTE Entry'!$AJ$52))</f>
        <v>0</v>
      </c>
      <c r="O39" s="450">
        <f>'1-FTE Entry'!Y20</f>
        <v>0</v>
      </c>
      <c r="P39" s="451">
        <f>'1-FTE Entry'!Z20</f>
        <v>0</v>
      </c>
      <c r="Q39" s="452">
        <f ca="1">IF(OR(ISERROR(SEARCH($B39,'1-FTE Entry'!$AJ$44)),$C39=0),0,'1-FTE Entry'!$D$44*'1-FTE Entry'!$E$44/LEN('1-FTE Entry'!$AJ$44))
+IF(OR(ISERROR(SEARCH($B39,'1-FTE Entry'!$AJ$45)),$C39=0),0,'1-FTE Entry'!$D$45*'1-FTE Entry'!$E$45/LEN('1-FTE Entry'!$AJ$45))
+IF(OR(ISERROR(SEARCH($B39,'1-FTE Entry'!$AJ$46)),$C39=0),0,'1-FTE Entry'!$D$46*'1-FTE Entry'!$E$46/LEN('1-FTE Entry'!$AJ$46))
+IF(OR(ISERROR(SEARCH($B39,'1-FTE Entry'!$AJ$47)),$C39=0),0,'1-FTE Entry'!$D$47*'1-FTE Entry'!$E$47/LEN('1-FTE Entry'!$AJ$47))</f>
        <v>0</v>
      </c>
    </row>
    <row r="40" spans="1:17" x14ac:dyDescent="0.2">
      <c r="A40" s="113" t="str">
        <f>'1-FTE Entry'!A21</f>
        <v>N</v>
      </c>
      <c r="B40" s="266" t="str">
        <f ca="1">IF(A40="N",B39,IF(LEN(B39)&lt;&gt;1,"A",IFERROR(CHAR(CODE(LOOKUP(2,1/($B$6:OFFSET(B40,-1,0)&lt;&gt;""),$B$6:OFFSET(B40,-1,0)))+1),"A")))</f>
        <v>E</v>
      </c>
      <c r="C40" s="267">
        <f>'1-FTE Entry'!C21</f>
        <v>0</v>
      </c>
      <c r="D40" s="443">
        <f>'1-FTE Entry'!E21</f>
        <v>0</v>
      </c>
      <c r="E40" s="444" t="str">
        <f>IF('1-FTE Entry'!H21=0,"",'1-FTE Entry'!H21)</f>
        <v/>
      </c>
      <c r="F40" s="444" t="str">
        <f>IF('1-FTE Entry'!J21=0,"",'1-FTE Entry'!K21)</f>
        <v/>
      </c>
      <c r="G40" s="450">
        <f>'1-FTE Entry'!S21</f>
        <v>0</v>
      </c>
      <c r="H40" s="451">
        <f>'1-FTE Entry'!T21</f>
        <v>0</v>
      </c>
      <c r="I40" s="452">
        <f>'1-FTE Entry'!U21</f>
        <v>0</v>
      </c>
      <c r="J40" s="450">
        <f>'1-FTE Entry'!V21</f>
        <v>0</v>
      </c>
      <c r="K40" s="451">
        <f>'1-FTE Entry'!W21</f>
        <v>0</v>
      </c>
      <c r="L40" s="451">
        <f>'1-FTE Entry'!X21</f>
        <v>0</v>
      </c>
      <c r="M40" s="451">
        <f ca="1">IFERROR(IF(AND(SEARCH($B40,'1-FTE Entry'!$AJ$31)&gt;0,$C40&gt;0),'1-FTE Entry'!$D$31*SUM('1-FTE Entry'!$E$10:$E$24)/LEN('1-FTE Entry'!$AJ$31),0),0)</f>
        <v>0</v>
      </c>
      <c r="N40" s="452">
        <f ca="1">IF(OR(ISERROR(SEARCH($B40,'1-FTE Entry'!$AJ$49)),$C40=0),0,'1-FTE Entry'!$D$49*'1-FTE Entry'!$E$49/LEN('1-FTE Entry'!$AJ$49))
+IF(OR(ISERROR(SEARCH($B40,'1-FTE Entry'!#REF!)),$C40=0),0,'1-FTE Entry'!#REF!*'1-FTE Entry'!#REF!/LEN('1-FTE Entry'!#REF!))
+IF(OR(ISERROR(SEARCH($B40,'1-FTE Entry'!$AJ$51)),$C40=0),0,'1-FTE Entry'!$D$51*'1-FTE Entry'!$E$51/LEN('1-FTE Entry'!$AJ$51))
+IF(OR(ISERROR(SEARCH($B40,'1-FTE Entry'!$AJ$52)),$C40=0),0,'1-FTE Entry'!$D$52*'1-FTE Entry'!$E$52/LEN('1-FTE Entry'!$AJ$52))</f>
        <v>0</v>
      </c>
      <c r="O40" s="450">
        <f>'1-FTE Entry'!Y21</f>
        <v>0</v>
      </c>
      <c r="P40" s="451">
        <f>'1-FTE Entry'!Z21</f>
        <v>0</v>
      </c>
      <c r="Q40" s="452">
        <f ca="1">IF(OR(ISERROR(SEARCH($B40,'1-FTE Entry'!$AJ$44)),$C40=0),0,'1-FTE Entry'!$D$44*'1-FTE Entry'!$E$44/LEN('1-FTE Entry'!$AJ$44))
+IF(OR(ISERROR(SEARCH($B40,'1-FTE Entry'!$AJ$45)),$C40=0),0,'1-FTE Entry'!$D$45*'1-FTE Entry'!$E$45/LEN('1-FTE Entry'!$AJ$45))
+IF(OR(ISERROR(SEARCH($B40,'1-FTE Entry'!$AJ$46)),$C40=0),0,'1-FTE Entry'!$D$46*'1-FTE Entry'!$E$46/LEN('1-FTE Entry'!$AJ$46))
+IF(OR(ISERROR(SEARCH($B40,'1-FTE Entry'!$AJ$47)),$C40=0),0,'1-FTE Entry'!$D$47*'1-FTE Entry'!$E$47/LEN('1-FTE Entry'!$AJ$47))</f>
        <v>0</v>
      </c>
    </row>
    <row r="41" spans="1:17" x14ac:dyDescent="0.2">
      <c r="A41" s="113" t="str">
        <f>'1-FTE Entry'!A22</f>
        <v>N</v>
      </c>
      <c r="B41" s="266" t="str">
        <f ca="1">IF(A41="N",B40,IF(LEN(B40)&lt;&gt;1,"A",IFERROR(CHAR(CODE(LOOKUP(2,1/($B$6:OFFSET(B41,-1,0)&lt;&gt;""),$B$6:OFFSET(B41,-1,0)))+1),"A")))</f>
        <v>E</v>
      </c>
      <c r="C41" s="267">
        <f>'1-FTE Entry'!C22</f>
        <v>0</v>
      </c>
      <c r="D41" s="443">
        <f>'1-FTE Entry'!E22</f>
        <v>0</v>
      </c>
      <c r="E41" s="444" t="str">
        <f>IF('1-FTE Entry'!H22=0,"",'1-FTE Entry'!H22)</f>
        <v/>
      </c>
      <c r="F41" s="444" t="str">
        <f>IF('1-FTE Entry'!J22=0,"",'1-FTE Entry'!K22)</f>
        <v/>
      </c>
      <c r="G41" s="450">
        <f>'1-FTE Entry'!S22</f>
        <v>0</v>
      </c>
      <c r="H41" s="451">
        <f>'1-FTE Entry'!T22</f>
        <v>0</v>
      </c>
      <c r="I41" s="452">
        <f>'1-FTE Entry'!U22</f>
        <v>0</v>
      </c>
      <c r="J41" s="450">
        <f>'1-FTE Entry'!V22</f>
        <v>0</v>
      </c>
      <c r="K41" s="451">
        <f>'1-FTE Entry'!W22</f>
        <v>0</v>
      </c>
      <c r="L41" s="451">
        <f>'1-FTE Entry'!X22</f>
        <v>0</v>
      </c>
      <c r="M41" s="451">
        <f ca="1">IFERROR(IF(AND(SEARCH($B41,'1-FTE Entry'!$AJ$31)&gt;0,$C41&gt;0),'1-FTE Entry'!$D$31*SUM('1-FTE Entry'!$E$10:$E$24)/LEN('1-FTE Entry'!$AJ$31),0),0)</f>
        <v>0</v>
      </c>
      <c r="N41" s="452">
        <f ca="1">IF(OR(ISERROR(SEARCH($B41,'1-FTE Entry'!$AJ$49)),$C41=0),0,'1-FTE Entry'!$D$49*'1-FTE Entry'!$E$49/LEN('1-FTE Entry'!$AJ$49))
+IF(OR(ISERROR(SEARCH($B41,'1-FTE Entry'!#REF!)),$C41=0),0,'1-FTE Entry'!#REF!*'1-FTE Entry'!#REF!/LEN('1-FTE Entry'!#REF!))
+IF(OR(ISERROR(SEARCH($B41,'1-FTE Entry'!$AJ$51)),$C41=0),0,'1-FTE Entry'!$D$51*'1-FTE Entry'!$E$51/LEN('1-FTE Entry'!$AJ$51))
+IF(OR(ISERROR(SEARCH($B41,'1-FTE Entry'!$AJ$52)),$C41=0),0,'1-FTE Entry'!$D$52*'1-FTE Entry'!$E$52/LEN('1-FTE Entry'!$AJ$52))</f>
        <v>0</v>
      </c>
      <c r="O41" s="450">
        <f>'1-FTE Entry'!Y22</f>
        <v>0</v>
      </c>
      <c r="P41" s="451">
        <f>'1-FTE Entry'!Z22</f>
        <v>0</v>
      </c>
      <c r="Q41" s="452">
        <f ca="1">IF(OR(ISERROR(SEARCH($B41,'1-FTE Entry'!$AJ$44)),$C41=0),0,'1-FTE Entry'!$D$44*'1-FTE Entry'!$E$44/LEN('1-FTE Entry'!$AJ$44))
+IF(OR(ISERROR(SEARCH($B41,'1-FTE Entry'!$AJ$45)),$C41=0),0,'1-FTE Entry'!$D$45*'1-FTE Entry'!$E$45/LEN('1-FTE Entry'!$AJ$45))
+IF(OR(ISERROR(SEARCH($B41,'1-FTE Entry'!$AJ$46)),$C41=0),0,'1-FTE Entry'!$D$46*'1-FTE Entry'!$E$46/LEN('1-FTE Entry'!$AJ$46))
+IF(OR(ISERROR(SEARCH($B41,'1-FTE Entry'!$AJ$47)),$C41=0),0,'1-FTE Entry'!$D$47*'1-FTE Entry'!$E$47/LEN('1-FTE Entry'!$AJ$47))</f>
        <v>0</v>
      </c>
    </row>
    <row r="42" spans="1:17" x14ac:dyDescent="0.2">
      <c r="A42" s="113" t="str">
        <f>'1-FTE Entry'!A23</f>
        <v>N</v>
      </c>
      <c r="B42" s="266" t="str">
        <f ca="1">IF(A42="N",B41,IF(LEN(B41)&lt;&gt;1,"A",IFERROR(CHAR(CODE(LOOKUP(2,1/($B$6:OFFSET(B42,-1,0)&lt;&gt;""),$B$6:OFFSET(B42,-1,0)))+1),"A")))</f>
        <v>E</v>
      </c>
      <c r="C42" s="267">
        <f>'1-FTE Entry'!C23</f>
        <v>0</v>
      </c>
      <c r="D42" s="443">
        <f>'1-FTE Entry'!E23</f>
        <v>0</v>
      </c>
      <c r="E42" s="444" t="str">
        <f>IF('1-FTE Entry'!H23=0,"",'1-FTE Entry'!H23)</f>
        <v/>
      </c>
      <c r="F42" s="444" t="str">
        <f>IF('1-FTE Entry'!J23=0,"",'1-FTE Entry'!K23)</f>
        <v/>
      </c>
      <c r="G42" s="450">
        <f>'1-FTE Entry'!S23</f>
        <v>0</v>
      </c>
      <c r="H42" s="451">
        <f>'1-FTE Entry'!T23</f>
        <v>0</v>
      </c>
      <c r="I42" s="452">
        <f>'1-FTE Entry'!U23</f>
        <v>0</v>
      </c>
      <c r="J42" s="450">
        <f>'1-FTE Entry'!V23</f>
        <v>0</v>
      </c>
      <c r="K42" s="451">
        <f>'1-FTE Entry'!W23</f>
        <v>0</v>
      </c>
      <c r="L42" s="451">
        <f>'1-FTE Entry'!X23</f>
        <v>0</v>
      </c>
      <c r="M42" s="451">
        <f ca="1">IFERROR(IF(AND(SEARCH($B42,'1-FTE Entry'!$AJ$31)&gt;0,$C42&gt;0),'1-FTE Entry'!$D$31*SUM('1-FTE Entry'!$E$10:$E$24)/LEN('1-FTE Entry'!$AJ$31),0),0)</f>
        <v>0</v>
      </c>
      <c r="N42" s="452">
        <f ca="1">IF(OR(ISERROR(SEARCH($B42,'1-FTE Entry'!$AJ$49)),$C42=0),0,'1-FTE Entry'!$D$49*'1-FTE Entry'!$E$49/LEN('1-FTE Entry'!$AJ$49))
+IF(OR(ISERROR(SEARCH($B42,'1-FTE Entry'!#REF!)),$C42=0),0,'1-FTE Entry'!#REF!*'1-FTE Entry'!#REF!/LEN('1-FTE Entry'!#REF!))
+IF(OR(ISERROR(SEARCH($B42,'1-FTE Entry'!$AJ$51)),$C42=0),0,'1-FTE Entry'!$D$51*'1-FTE Entry'!$E$51/LEN('1-FTE Entry'!$AJ$51))
+IF(OR(ISERROR(SEARCH($B42,'1-FTE Entry'!$AJ$52)),$C42=0),0,'1-FTE Entry'!$D$52*'1-FTE Entry'!$E$52/LEN('1-FTE Entry'!$AJ$52))</f>
        <v>0</v>
      </c>
      <c r="O42" s="450">
        <f>'1-FTE Entry'!Y23</f>
        <v>0</v>
      </c>
      <c r="P42" s="451">
        <f>'1-FTE Entry'!Z23</f>
        <v>0</v>
      </c>
      <c r="Q42" s="452">
        <f ca="1">IF(OR(ISERROR(SEARCH($B42,'1-FTE Entry'!$AJ$44)),$C42=0),0,'1-FTE Entry'!$D$44*'1-FTE Entry'!$E$44/LEN('1-FTE Entry'!$AJ$44))
+IF(OR(ISERROR(SEARCH($B42,'1-FTE Entry'!$AJ$45)),$C42=0),0,'1-FTE Entry'!$D$45*'1-FTE Entry'!$E$45/LEN('1-FTE Entry'!$AJ$45))
+IF(OR(ISERROR(SEARCH($B42,'1-FTE Entry'!$AJ$46)),$C42=0),0,'1-FTE Entry'!$D$46*'1-FTE Entry'!$E$46/LEN('1-FTE Entry'!$AJ$46))
+IF(OR(ISERROR(SEARCH($B42,'1-FTE Entry'!$AJ$47)),$C42=0),0,'1-FTE Entry'!$D$47*'1-FTE Entry'!$E$47/LEN('1-FTE Entry'!$AJ$47))</f>
        <v>0</v>
      </c>
    </row>
    <row r="43" spans="1:17" x14ac:dyDescent="0.2">
      <c r="A43" s="113" t="str">
        <f>'1-FTE Entry'!A24</f>
        <v>N</v>
      </c>
      <c r="B43" s="268" t="str">
        <f ca="1">IF(A43="N",B42,IF(LEN(B42)&lt;&gt;1,"A",IFERROR(CHAR(CODE(LOOKUP(2,1/($B$6:OFFSET(B43,-1,0)&lt;&gt;""),$B$6:OFFSET(B43,-1,0)))+1),"A")))</f>
        <v>E</v>
      </c>
      <c r="C43" s="269">
        <f>'1-FTE Entry'!C24</f>
        <v>0</v>
      </c>
      <c r="D43" s="445">
        <f>'1-FTE Entry'!E24</f>
        <v>0</v>
      </c>
      <c r="E43" s="446" t="str">
        <f>IF('1-FTE Entry'!H24=0,"",'1-FTE Entry'!H24)</f>
        <v/>
      </c>
      <c r="F43" s="446" t="str">
        <f>IF('1-FTE Entry'!J24=0,"",'1-FTE Entry'!K24)</f>
        <v/>
      </c>
      <c r="G43" s="453">
        <f>'1-FTE Entry'!S24</f>
        <v>0</v>
      </c>
      <c r="H43" s="454">
        <f>'1-FTE Entry'!T24</f>
        <v>0</v>
      </c>
      <c r="I43" s="455">
        <f>'1-FTE Entry'!U24</f>
        <v>0</v>
      </c>
      <c r="J43" s="453">
        <f>'1-FTE Entry'!V24</f>
        <v>0</v>
      </c>
      <c r="K43" s="454">
        <f>'1-FTE Entry'!W24</f>
        <v>0</v>
      </c>
      <c r="L43" s="454">
        <f>'1-FTE Entry'!X24</f>
        <v>0</v>
      </c>
      <c r="M43" s="454">
        <f ca="1">IFERROR(IF(AND(SEARCH($B43,'1-FTE Entry'!$AJ$31)&gt;0,$C43&gt;0),'1-FTE Entry'!$D$31*SUM('1-FTE Entry'!$E$10:$E$24)/LEN('1-FTE Entry'!$AJ$31),0),0)</f>
        <v>0</v>
      </c>
      <c r="N43" s="455">
        <f ca="1">IF(OR(ISERROR(SEARCH($B43,'1-FTE Entry'!$AJ$49)),$C43=0),0,'1-FTE Entry'!$D$49*'1-FTE Entry'!$E$49/LEN('1-FTE Entry'!$AJ$49))
+IF(OR(ISERROR(SEARCH($B43,'1-FTE Entry'!#REF!)),$C43=0),0,'1-FTE Entry'!#REF!*'1-FTE Entry'!#REF!/LEN('1-FTE Entry'!#REF!))
+IF(OR(ISERROR(SEARCH($B43,'1-FTE Entry'!$AJ$51)),$C43=0),0,'1-FTE Entry'!$D$51*'1-FTE Entry'!$E$51/LEN('1-FTE Entry'!$AJ$51))
+IF(OR(ISERROR(SEARCH($B43,'1-FTE Entry'!$AJ$52)),$C43=0),0,'1-FTE Entry'!$D$52*'1-FTE Entry'!$E$52/LEN('1-FTE Entry'!$AJ$52))</f>
        <v>0</v>
      </c>
      <c r="O43" s="453">
        <f>'1-FTE Entry'!Y24</f>
        <v>0</v>
      </c>
      <c r="P43" s="454">
        <f>'1-FTE Entry'!Z24</f>
        <v>0</v>
      </c>
      <c r="Q43" s="455">
        <f ca="1">IF(OR(ISERROR(SEARCH($B43,'1-FTE Entry'!$AJ$44)),$C43=0),0,'1-FTE Entry'!$D$44*'1-FTE Entry'!$E$44/LEN('1-FTE Entry'!$AJ$44))
+IF(OR(ISERROR(SEARCH($B43,'1-FTE Entry'!$AJ$45)),$C43=0),0,'1-FTE Entry'!$D$45*'1-FTE Entry'!$E$45/LEN('1-FTE Entry'!$AJ$45))
+IF(OR(ISERROR(SEARCH($B43,'1-FTE Entry'!$AJ$46)),$C43=0),0,'1-FTE Entry'!$D$46*'1-FTE Entry'!$E$46/LEN('1-FTE Entry'!$AJ$46))
+IF(OR(ISERROR(SEARCH($B43,'1-FTE Entry'!$AJ$47)),$C43=0),0,'1-FTE Entry'!$D$47*'1-FTE Entry'!$E$47/LEN('1-FTE Entry'!$AJ$47))</f>
        <v>0</v>
      </c>
    </row>
    <row r="44" spans="1:17" x14ac:dyDescent="0.2">
      <c r="A44" s="114"/>
      <c r="B44" s="183"/>
    </row>
  </sheetData>
  <mergeCells count="5">
    <mergeCell ref="O27:Q27"/>
    <mergeCell ref="J27:N27"/>
    <mergeCell ref="B27:F27"/>
    <mergeCell ref="G27:I27"/>
    <mergeCell ref="C2:H2"/>
  </mergeCells>
  <conditionalFormatting sqref="B28:B44">
    <cfRule type="expression" dxfId="20" priority="2">
      <formula>A28="N"</formula>
    </cfRule>
  </conditionalFormatting>
  <dataValidations xWindow="1581" yWindow="333" count="2">
    <dataValidation allowBlank="1" showInputMessage="1" showErrorMessage="1" prompt="This field pulls from the FTE Entry Tab.  Toggle Y/N on that tab to include/exlcude FTE from the analysis." sqref="A28:A43"/>
    <dataValidation allowBlank="1" showInputMessage="1" showErrorMessage="1" prompt="Toggle this field (Y/N) to include or exclude a row from the analysis. Excluded rows will be grayed out and shown in striketype" sqref="A44"/>
  </dataValidations>
  <pageMargins left="0.7" right="0.7" top="0.75" bottom="0.75" header="0.3" footer="0.3"/>
  <pageSetup scale="70" fitToWidth="2"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Instructions+Tips</vt:lpstr>
      <vt:lpstr>1-FTE Entry</vt:lpstr>
      <vt:lpstr>2-Expenditures</vt:lpstr>
      <vt:lpstr>3-Fund Source (Formulaic)</vt:lpstr>
      <vt:lpstr>3-Fund Source (Manual)</vt:lpstr>
      <vt:lpstr>Additional Line Item Detail</vt:lpstr>
      <vt:lpstr>Calculations</vt:lpstr>
      <vt:lpstr>Fee Revenue</vt:lpstr>
      <vt:lpstr>FTE Costs (Ref. Only)</vt:lpstr>
      <vt:lpstr>Salary and Cost Data</vt:lpstr>
      <vt:lpstr>3 - Funding Source (Alt.1)</vt:lpstr>
      <vt:lpstr>'1-FTE Entry'!Print_Area</vt:lpstr>
      <vt:lpstr>'2-Expenditures'!Print_Area</vt:lpstr>
      <vt:lpstr>'3 - Funding Source (Alt.1)'!Print_Area</vt:lpstr>
      <vt:lpstr>'3-Fund Source (Formulaic)'!Print_Area</vt:lpstr>
      <vt:lpstr>'3-Fund Source (Manual)'!Print_Area</vt:lpstr>
      <vt:lpstr>'Additional Line Item Detail'!Print_Area</vt:lpstr>
      <vt:lpstr>Calculations!Print_Area</vt:lpstr>
      <vt:lpstr>'Fee Revenue'!Print_Area</vt:lpstr>
      <vt:lpstr>'FTE Costs (Ref. Only)'!Print_Area</vt:lpstr>
      <vt:lpstr>'Instructions+Tips'!Print_Area</vt:lpstr>
      <vt:lpstr>'1-FTE Entry'!Print_Titles</vt:lpstr>
      <vt:lpstr>'2-Expenditures'!Print_Titles</vt:lpstr>
      <vt:lpstr>'Fee Revenue'!Print_Titles</vt:lpstr>
      <vt:lpstr>'FTE Costs (Ref. Only)'!Print_Titles</vt:lpstr>
    </vt:vector>
  </TitlesOfParts>
  <Company>Colorado General Assembly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McLaughlin</dc:creator>
  <cp:lastModifiedBy>Marie Garcia</cp:lastModifiedBy>
  <cp:lastPrinted>2024-01-04T19:27:27Z</cp:lastPrinted>
  <dcterms:created xsi:type="dcterms:W3CDTF">2023-08-23T19:50:37Z</dcterms:created>
  <dcterms:modified xsi:type="dcterms:W3CDTF">2024-01-24T19:14:47Z</dcterms:modified>
</cp:coreProperties>
</file>